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lbud\Desktop\MZA\procedury\118NN_sterowanie bramami_R2\"/>
    </mc:Choice>
  </mc:AlternateContent>
  <xr:revisionPtr revIDLastSave="0" documentId="13_ncr:1_{B78B5235-4A46-4B81-96B8-52288D1DE5D3}" xr6:coauthVersionLast="47" xr6:coauthVersionMax="47" xr10:uidLastSave="{00000000-0000-0000-0000-000000000000}"/>
  <bookViews>
    <workbookView xWindow="20460" yWindow="0" windowWidth="20820" windowHeight="165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" l="1"/>
  <c r="G32" i="1" l="1"/>
  <c r="G31" i="1"/>
  <c r="H93" i="1" l="1"/>
  <c r="H92" i="1"/>
  <c r="H91" i="1"/>
  <c r="H88" i="1"/>
  <c r="H87" i="1"/>
  <c r="H83" i="1"/>
  <c r="H77" i="1"/>
  <c r="H84" i="1"/>
  <c r="H82" i="1"/>
  <c r="H81" i="1"/>
  <c r="H78" i="1"/>
  <c r="H76" i="1"/>
  <c r="H75" i="1"/>
  <c r="H72" i="1"/>
  <c r="H61" i="1"/>
  <c r="H64" i="1"/>
  <c r="H71" i="1"/>
  <c r="H70" i="1"/>
  <c r="H69" i="1"/>
  <c r="H68" i="1"/>
  <c r="H67" i="1"/>
  <c r="H66" i="1"/>
  <c r="H65" i="1"/>
  <c r="H60" i="1"/>
  <c r="H59" i="1"/>
  <c r="H58" i="1"/>
  <c r="H57" i="1"/>
  <c r="H56" i="1"/>
  <c r="H55" i="1"/>
  <c r="H54" i="1"/>
  <c r="H53" i="1"/>
  <c r="H48" i="1"/>
  <c r="H47" i="1"/>
  <c r="H46" i="1"/>
  <c r="H45" i="1"/>
  <c r="H44" i="1"/>
  <c r="H43" i="1"/>
  <c r="H42" i="1"/>
  <c r="H41" i="1"/>
  <c r="G37" i="1"/>
  <c r="G36" i="1"/>
  <c r="G35" i="1"/>
  <c r="G30" i="1"/>
  <c r="H94" i="1" l="1"/>
  <c r="H89" i="1"/>
  <c r="H85" i="1"/>
  <c r="H79" i="1"/>
  <c r="H73" i="1"/>
  <c r="H62" i="1"/>
  <c r="H51" i="1"/>
</calcChain>
</file>

<file path=xl/sharedStrings.xml><?xml version="1.0" encoding="utf-8"?>
<sst xmlns="http://schemas.openxmlformats.org/spreadsheetml/2006/main" count="317" uniqueCount="258">
  <si>
    <t>01</t>
  </si>
  <si>
    <t>NR</t>
  </si>
  <si>
    <t>NAZWA</t>
  </si>
  <si>
    <t>02</t>
  </si>
  <si>
    <t>Hala OC - elewacje</t>
  </si>
  <si>
    <t>03</t>
  </si>
  <si>
    <t>Hala OC - ściana przednia wewnątrz</t>
  </si>
  <si>
    <t>04</t>
  </si>
  <si>
    <t>Hala OC - ściana tylna wewnątrz</t>
  </si>
  <si>
    <t>05</t>
  </si>
  <si>
    <t>Hala OC - ściana boczna wewnątrz</t>
  </si>
  <si>
    <t>06</t>
  </si>
  <si>
    <t>07</t>
  </si>
  <si>
    <t>Poliwęglan 890*680*10</t>
  </si>
  <si>
    <t>08</t>
  </si>
  <si>
    <t>Poszycie drzwi wewnętrzne</t>
  </si>
  <si>
    <t>09</t>
  </si>
  <si>
    <t>Poszycie drzwi zewnętrzne</t>
  </si>
  <si>
    <t>10</t>
  </si>
  <si>
    <t>11</t>
  </si>
  <si>
    <t>12</t>
  </si>
  <si>
    <t>13</t>
  </si>
  <si>
    <t>14</t>
  </si>
  <si>
    <t>15</t>
  </si>
  <si>
    <t>16</t>
  </si>
  <si>
    <t>18</t>
  </si>
  <si>
    <t>Drzwi rama</t>
  </si>
  <si>
    <t>19</t>
  </si>
  <si>
    <t>Profil 50x50x5 1675</t>
  </si>
  <si>
    <t>20</t>
  </si>
  <si>
    <t>Profil 50x50x5 4100</t>
  </si>
  <si>
    <t>21</t>
  </si>
  <si>
    <t>Profil 50x50x5    310</t>
  </si>
  <si>
    <t>22</t>
  </si>
  <si>
    <t>23</t>
  </si>
  <si>
    <t>24</t>
  </si>
  <si>
    <t>25</t>
  </si>
  <si>
    <t>26</t>
  </si>
  <si>
    <t>27</t>
  </si>
  <si>
    <t>Profil 50x50x5    900</t>
  </si>
  <si>
    <t>Profil 50x50x5    140</t>
  </si>
  <si>
    <t>Profil 50x50x5       45</t>
  </si>
  <si>
    <t>Profil 30x30x2    900</t>
  </si>
  <si>
    <t>Profil 80x50x6    410</t>
  </si>
  <si>
    <t>Mocowanie siłownika lewe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</si>
  <si>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</si>
  <si>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</si>
  <si>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</si>
  <si>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</si>
  <si>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</si>
  <si>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</si>
  <si>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</si>
  <si>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</si>
  <si>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</si>
  <si>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Mocowanie siłownika lewe - element przyścienny</t>
  </si>
  <si>
    <t>Mocowanie siłownika lewe - element przyścienny 2</t>
  </si>
  <si>
    <t>Mocowanie siłownika lewe - element górny</t>
  </si>
  <si>
    <t>Mocowanie siłownika lewe - element pionowy</t>
  </si>
  <si>
    <t>Mocowanie siłownika lewe - poprzeczka 1</t>
  </si>
  <si>
    <t>Mocowanie siłownika lewe - poprzeczka 2</t>
  </si>
  <si>
    <t>Mocowanie siłownika lewe - uchwyt siłownika</t>
  </si>
  <si>
    <t>Mocowanie siłownika lewe - mocowanie - wzmocnienie</t>
  </si>
  <si>
    <t>Mocowanie siłownika lewe - mocowanie krańcówki</t>
  </si>
  <si>
    <t>Mocowanie siłownika prawe</t>
  </si>
  <si>
    <t>Mocowanie siłownika prawe - element przyścienny</t>
  </si>
  <si>
    <t>Mocowanie siłownika prawe - element przyścienny 2</t>
  </si>
  <si>
    <t>Mocowanie siłownika prawe - element górny</t>
  </si>
  <si>
    <t>Mocowanie siłownika prawe - element pionowy</t>
  </si>
  <si>
    <t>Mocowanie siłownika prawe - poprzeczka 1</t>
  </si>
  <si>
    <t>Mocowanie siłownika prawe - poprzeczka 2</t>
  </si>
  <si>
    <t>Mocowanie siłownika prawe - uchwyt siłownika</t>
  </si>
  <si>
    <t>Mocowanie siłownika prawe - mocowanie - wzmocnienie</t>
  </si>
  <si>
    <t>Mocowanie siłownika prawe - mocowanie krańcówki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</si>
  <si>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</si>
  <si>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</si>
  <si>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</si>
  <si>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</si>
  <si>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</si>
  <si>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</si>
  <si>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</si>
  <si>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</si>
  <si>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</si>
  <si>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</si>
  <si>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Mocowanie powietrza większe</t>
  </si>
  <si>
    <t>47</t>
  </si>
  <si>
    <t>Mocowanie powietrza większe - element przyścienny</t>
  </si>
  <si>
    <t>48</t>
  </si>
  <si>
    <t>49</t>
  </si>
  <si>
    <t>Mocowanie powietrza większe - element górny</t>
  </si>
  <si>
    <t>50</t>
  </si>
  <si>
    <t>Mocowanie powietrza większe - element czołowy</t>
  </si>
  <si>
    <t>51</t>
  </si>
  <si>
    <t>Mocowanie powietrza większe - poprzeczka</t>
  </si>
  <si>
    <t>52</t>
  </si>
  <si>
    <t>53</t>
  </si>
  <si>
    <t>54</t>
  </si>
  <si>
    <t>55</t>
  </si>
  <si>
    <t>56</t>
  </si>
  <si>
    <t>Mocowanie powietrza mniejsze</t>
  </si>
  <si>
    <t>Mocowanie powietrza mniejsze - element przyścienny</t>
  </si>
  <si>
    <t>Mocowanie powietrza mniejsze - element górny</t>
  </si>
  <si>
    <t>Mocowanie powietrza mniejsze - element czołowy</t>
  </si>
  <si>
    <t>Mocowanie powietrza mniejsze - poprzeczka</t>
  </si>
  <si>
    <t>57</t>
  </si>
  <si>
    <t xml:space="preserve">Obudowa zewnętrzna krańcówki </t>
  </si>
  <si>
    <t>58</t>
  </si>
  <si>
    <t>Obudowa krańcówki - element górny</t>
  </si>
  <si>
    <t>59</t>
  </si>
  <si>
    <t>Obudowa krańcówki - element boczny</t>
  </si>
  <si>
    <t>60</t>
  </si>
  <si>
    <t>61</t>
  </si>
  <si>
    <t>62</t>
  </si>
  <si>
    <t>63</t>
  </si>
  <si>
    <t>Uchwyt boczny</t>
  </si>
  <si>
    <t>Uchwyt boczny - element przyścienny</t>
  </si>
  <si>
    <t>Uchwyt boczny - element górny</t>
  </si>
  <si>
    <t>Uchwyt boczny - wzmocnienie</t>
  </si>
  <si>
    <t>64</t>
  </si>
  <si>
    <t>Lista części</t>
  </si>
  <si>
    <t>66</t>
  </si>
  <si>
    <t>szt.</t>
  </si>
  <si>
    <t>obudowa krańcówki drzwi</t>
  </si>
  <si>
    <t>mocowanie siłownika lewe</t>
  </si>
  <si>
    <t>mocowanie siłownika prawe</t>
  </si>
  <si>
    <t>mocowanie powietrza większe</t>
  </si>
  <si>
    <t>rura 3/4 cala ze stali nierdzewnej</t>
  </si>
  <si>
    <t>m</t>
  </si>
  <si>
    <t>trójnik 3/4 cala</t>
  </si>
  <si>
    <t>mocowanie boczne</t>
  </si>
  <si>
    <t>zawór kulowy odcinajacy 3/4 cala</t>
  </si>
  <si>
    <t xml:space="preserve">cybanty M8x28 </t>
  </si>
  <si>
    <t>m2</t>
  </si>
  <si>
    <t>zawias toczony fi.40*200 z kulką i kalamitką</t>
  </si>
  <si>
    <t>Rama drzwi</t>
  </si>
  <si>
    <t>kg</t>
  </si>
  <si>
    <t>Profil 80x50x6    4100</t>
  </si>
  <si>
    <t>SUMA</t>
  </si>
  <si>
    <t>Tulejka fi 20 mm</t>
  </si>
  <si>
    <t>Tulejka fi 18 mm</t>
  </si>
  <si>
    <t>element przyścienny  C100*50*5, L=800</t>
  </si>
  <si>
    <t>element przyścienny 2  C100*50*5,  L=800</t>
  </si>
  <si>
    <t>element górny  R kw. 100*100*5  L=580</t>
  </si>
  <si>
    <t>element pionowy R kw. 100*100*5  L=295</t>
  </si>
  <si>
    <t>poprzeczka 1 R kw. 100*100*5  L=881</t>
  </si>
  <si>
    <t>poprzeczka 2 R kw. 100*100*5  L=803,9</t>
  </si>
  <si>
    <t>uchwyt siłownika bl. 108*102*10 mm</t>
  </si>
  <si>
    <t>wzmocnienie uchwytu bl. 130*102*10 mm</t>
  </si>
  <si>
    <t>mocowanie krańcówki bl. 165*80*5 mm</t>
  </si>
  <si>
    <t>element przyścienny C50*30*2, L=500</t>
  </si>
  <si>
    <t>element górny C50*30*2, L=848</t>
  </si>
  <si>
    <t>element czołowy C200*60*4, L=1106</t>
  </si>
  <si>
    <t>element górny  R kw. 100*100*5,  L=580</t>
  </si>
  <si>
    <t>poprzeczka R kw. 30*30*2 , L= 865,5</t>
  </si>
  <si>
    <t>element czołowy C200*60*4, L=570</t>
  </si>
  <si>
    <t>element górny bl. 197*200*1,5 mm</t>
  </si>
  <si>
    <t>element górny bl. 178*91,7*1,5 mm</t>
  </si>
  <si>
    <t>element górny C80*40*3, L= 550</t>
  </si>
  <si>
    <t>wzmocnienie R kw.30*30*3, L=574,3</t>
  </si>
  <si>
    <t>1384814 Siłownik zn. DSBC-100-400-PPVA-N3</t>
  </si>
  <si>
    <t>9264 Głowica przeg. SGS-M20X1,5</t>
  </si>
  <si>
    <t>10769 Głowica wid. SGA-M20X1,5</t>
  </si>
  <si>
    <t>193152 Zawór dław.zwr GRLA-1/2-QS-12-D</t>
  </si>
  <si>
    <t>174402 Kołnierz wah. SNCS-100</t>
  </si>
  <si>
    <t>31766 Wspornik LBG-100</t>
  </si>
  <si>
    <t>8026337 Moc.na łapach VAME-B10-30-A</t>
  </si>
  <si>
    <t>197387 Przewód PUN-H-12X2-BL</t>
  </si>
  <si>
    <t xml:space="preserve">wyłącznik krańcowy NO+NC, IP67, 20000000 cykli, np. FM 555 PIZZATO ELETTRICA </t>
  </si>
  <si>
    <t>https://www.tme.eu/pl/details/fm555/wylaczniki-krancowe/pizzato-elettrica/fm-555/</t>
  </si>
  <si>
    <t>Sygnalizator świetlny, światło migające, pomarańczowy zasilanie 24V DC np. 861501405 AUER SIGNAL</t>
  </si>
  <si>
    <t>kabel Ethernet skrętka co najmniej KAT.6, żelowy, zewnętrzny</t>
  </si>
  <si>
    <t>https://allegro.pl/oferta/neku-kabel-skretka-ftp-kat-6-zelowany-ziemny-100m-16777694082?reco_id=a2e5c62c-d326-11ef-bef1-aa1c4467b14f&amp;sid=1147bbb04b955b96a226cab2e664258d9124ef0862320b2d7366fdd6604cf017</t>
  </si>
  <si>
    <t>wtyk RJ45 STP Kat.6 beznarzędziowy</t>
  </si>
  <si>
    <t>https://allegro.pl/oferta/wtyk-wtyczka-rj45-stp-kat-6a-kat-7-beznarzedziowy-13814785152?bi_s=ads&amp;bi_m=productlisting:desktop:query&amp;bi_c=NTEzOTBjMDMtZTY5ZS00NzMxLTg4MzAtYTAwNjAwNmVjY2I5AA&amp;bi_t=ape&amp;referrer=proxy&amp;emission_unit_id=3d88b1cc-fd50-4d44-8cff-877bba29a4e4</t>
  </si>
  <si>
    <t>moduł sterujący listwy przyciskowej GELBAU nr. katalogowy 3004.6242</t>
  </si>
  <si>
    <t>elastyczny przewód sterowniczy 4x0,5 mm2 – linka np. HELUKABEL JZ-500 BLACK 4G0,5 QMM</t>
  </si>
  <si>
    <t>https://www.kablesklep.pl/przewod-sterowniczy-jz-500-4g0.5</t>
  </si>
  <si>
    <t>koryto kablowe 60 mm szer. 50 mm wys. stal nierdzewna np. KOPOS NIXKZN 50X62_IX</t>
  </si>
  <si>
    <t>https://b2b.kopos.pl/nixkzn-50x62-ix-koryto-kablowe-nierdzewne-inox-2m-id-nixkzn-50x62_ix</t>
  </si>
  <si>
    <t>https://b2b.kopos.pl/nkzin-50x62x0-70-s-koryto-kablowe-2-16-id-nkzin-50x62x0-70_s</t>
  </si>
  <si>
    <t>Festo</t>
  </si>
  <si>
    <t>153054 Złącze wt.-L QSL-1/2-12</t>
  </si>
  <si>
    <t>153132 Łącznik wtyk.T QST-12</t>
  </si>
  <si>
    <t>Odbojnik do bramy</t>
  </si>
  <si>
    <t>65</t>
  </si>
  <si>
    <t>Blacha stalowa 300*200*8 z nakładką gumową</t>
  </si>
  <si>
    <t>Drzwi lewe - rama drzwi</t>
  </si>
  <si>
    <t>Drzwi prawe - rama drzwi</t>
  </si>
  <si>
    <t>element przyścienny C80*40*3, L= 400</t>
  </si>
  <si>
    <t>FESTO</t>
  </si>
  <si>
    <t>Demontaż bram, rur spręzonego powietrza i okablowania</t>
  </si>
  <si>
    <t>Dostawa i montaz konstr stalowej</t>
  </si>
  <si>
    <t>Montaż urządzeń, rur sprężonego powietrza i okablowania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</si>
  <si>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</si>
  <si>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</si>
  <si>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</si>
  <si>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</si>
  <si>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</si>
  <si>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</si>
  <si>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</si>
  <si>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</si>
  <si>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</si>
  <si>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</si>
  <si>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</si>
  <si>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</si>
  <si>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</si>
  <si>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</si>
  <si>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</si>
  <si>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</si>
  <si>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</si>
  <si>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</si>
  <si>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</si>
  <si>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</si>
  <si>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</si>
  <si>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</si>
  <si>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</si>
  <si>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</si>
  <si>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</si>
  <si>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8022017 Elektrozawór VUVS-L30-M52-MD-Q12-QN-F8-1B2+ CL4</t>
  </si>
  <si>
    <t>Sygnalizator świetlny, światło ciągłe, zielony zasilanie 24V DC np. 861506405 AUER SIGNAL</t>
  </si>
  <si>
    <t>https://pl.rs-online.com/web/p/sygnalizatory-akustyczne/2440288</t>
  </si>
  <si>
    <t>Sygnalizator świetlny, światło ciągłe, czerwony zasilanie 24V DC np. 861502405 AUER SIGNAL</t>
  </si>
  <si>
    <t>https://pl.rs-online.com/web/p/sygnalizatory-akustyczne/1350418</t>
  </si>
  <si>
    <t>https://pl.rs-online.com/web/p/sygnalizatory-akustyczne/1350419</t>
  </si>
  <si>
    <t>Listwa przyciskowa 76 mm EPDM GELBAU nr. artykułu 3100.0310 długość 4200 mm – komplet z rezystorem, kablem połączeniowym 25m i listwą montażową</t>
  </si>
  <si>
    <t>https://www.oemautomatic.pl/produkty/komponenty-bezpieczenstwa/listwy-bezpieczenstwa/listwy-przyciskowe-_-P1803738</t>
  </si>
  <si>
    <t>Listwa przyciskowa 76 mm z uszczelką EPDM GELBAU nr. artykułu 3100.0210 długość 4200 mm – komplet z rezystorem, kablem połączeniowym 25m i listwą montażową</t>
  </si>
  <si>
    <t>Listwa przyciskowa 76 mm z uszczelką EPDM GELBAU nr. artykułu 3100.0310 długość 1650 mm – komplet z rezystorem, kablem połączeniowym 25m i listwą montażową</t>
  </si>
  <si>
    <t>Przekaźnik bezpieczeństwa 24V DC 4xNO, 2xNC, FINDER 7S.16.9.024.5420</t>
  </si>
  <si>
    <t>https://www.tme.eu/pl/details/7s.16.9.024.5420/wylaczniki-bezp-moduly-sterowania/finder/</t>
  </si>
  <si>
    <t>Czujnik optyczny odbiciowy zasięg do 2,5m, RL31-8-2500-IR/59/73c/136 Pepperl+Fuchs</t>
  </si>
  <si>
    <t>https://pl.rs-online.com/web/p/czujniki-fotoelektryczne/8171560</t>
  </si>
  <si>
    <t>rura 3/4" ze stali nierdzewnej</t>
  </si>
  <si>
    <t>jest to wartość z 10% zapasem</t>
  </si>
  <si>
    <t>kolanko do spawania 3/4" ze stali niierdzewnej</t>
  </si>
  <si>
    <t>z zapasem</t>
  </si>
  <si>
    <t>trójnik do spawania 3/4" ze stali nierdzewnej</t>
  </si>
  <si>
    <t>zawór 3/4 cala kulowy, nierdzewny, przeznaczony do zastosowań pneumatycznych (gazowych)</t>
  </si>
  <si>
    <t>531030 Zespół przygotowania powietrza MSB6-1/2:C4:J2:V40-WPB</t>
  </si>
  <si>
    <t>Magnetorezystancyjny Detektor Pojazdów PROXIMA MDP_P z adapterem KUBA</t>
  </si>
  <si>
    <t>4szt</t>
  </si>
  <si>
    <t>https://www.proxima.pl/produkt/sonda-detektora-mdp/</t>
  </si>
  <si>
    <t>12szt</t>
  </si>
  <si>
    <t>https://www.proxima.pl/produkt/adapter-kuba-do-detektora-mdp/</t>
  </si>
  <si>
    <t>Elementy złączne: śruby, nakrętki, podkładki, wkręty</t>
  </si>
  <si>
    <t>a.   4 szt. z przewodem 25m</t>
  </si>
  <si>
    <t>b.   4 szt. z przewodem 15m</t>
  </si>
  <si>
    <t>c.   4 szt. z przewodem 10m</t>
  </si>
  <si>
    <t>d. 12 szt. adapter KUBA</t>
  </si>
  <si>
    <t>92</t>
  </si>
  <si>
    <t>93</t>
  </si>
  <si>
    <t>94</t>
  </si>
  <si>
    <t>95</t>
  </si>
  <si>
    <t>96</t>
  </si>
  <si>
    <t>97</t>
  </si>
  <si>
    <t>Blacha nierdzewna gr. 1,0 mm 4200*1685*0,5</t>
  </si>
  <si>
    <t>Blacha ocynkowana i lakierowana gr. 0,7 mm 4200*1685*0,5</t>
  </si>
  <si>
    <t>Blacha nierdzewna gr. 1,5 mm 4200*1685*0,5</t>
  </si>
  <si>
    <t>lub 60 mm szer. 50 mm wys. stal ocynkowana np. KOPOS NKZIN 50X62X0.70_S (zamiennie)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</si>
</sst>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€-2]\ #,##0.00"/>
  </numFmts>
  <fonts count="9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rgb="FF9C65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rgb="FF9C65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right" vertical="center" wrapText="1"/>
    </xf>
    <xf numFmtId="0" fontId="6" fillId="0" borderId="1" xfId="2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1" fontId="7" fillId="0" borderId="1" xfId="1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right" vertical="center"/>
    </xf>
  </cellXfs>
  <cellStyles count="3">
    <cellStyle name="Hiperłącze" xfId="2" builtinId="8"/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.rs-online.com/web/p/sygnalizatory-akustyczne/2440288" TargetMode="External"/><Relationship Id="rId3" Type="http://schemas.openxmlformats.org/officeDocument/2006/relationships/hyperlink" Target="https://allegro.pl/oferta/wtyk-wtyczka-rj45-stp-kat-6a-kat-7-beznarzedziowy-13814785152?bi_s=ads&amp;bi_m=productlisting:desktop:query&amp;bi_c=NTEzOTBjMDMtZTY5ZS00NzMxLTg4MzAtYTAwNjAwNmVjY2I5AA&amp;bi_t=ape&amp;referrer=proxy&amp;emission_unit_id=3d88b1cc-fd50-4d44-8cff-877bba29a4e4" TargetMode="External"/><Relationship Id="rId7" Type="http://schemas.openxmlformats.org/officeDocument/2006/relationships/hyperlink" Target="https://pl.rs-online.com/web/p/sygnalizatory-akustyczne/1350419" TargetMode="External"/><Relationship Id="rId2" Type="http://schemas.openxmlformats.org/officeDocument/2006/relationships/hyperlink" Target="https://allegro.pl/oferta/neku-kabel-skretka-ftp-kat-6-zelowany-ziemny-100m-16777694082?reco_id=a2e5c62c-d326-11ef-bef1-aa1c4467b14f&amp;sid=1147bbb04b955b96a226cab2e664258d9124ef0862320b2d7366fdd6604cf017" TargetMode="External"/><Relationship Id="rId1" Type="http://schemas.openxmlformats.org/officeDocument/2006/relationships/hyperlink" Target="https://www.tme.eu/pl/details/fm555/wylaczniki-krancowe/pizzato-elettrica/fm-555/" TargetMode="External"/><Relationship Id="rId6" Type="http://schemas.openxmlformats.org/officeDocument/2006/relationships/hyperlink" Target="https://b2b.kopos.pl/nkzin-50x62x0-70-s-koryto-kablowe-2-16-id-nkzin-50x62x0-70_s" TargetMode="External"/><Relationship Id="rId5" Type="http://schemas.openxmlformats.org/officeDocument/2006/relationships/hyperlink" Target="https://b2b.kopos.pl/nixkzn-50x62-ix-koryto-kablowe-nierdzewne-inox-2m-id-nixkzn-50x62_i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kablesklep.pl/przewod-sterowniczy-jz-500-4g0.5" TargetMode="External"/><Relationship Id="rId9" Type="http://schemas.openxmlformats.org/officeDocument/2006/relationships/hyperlink" Target="https://www.tme.eu/pl/details/7s.16.9.024.5420/wylaczniki-bezp-moduly-sterowania/find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4"/>
  <sheetViews>
    <sheetView tabSelected="1" workbookViewId="0">
      <selection activeCell="C118" sqref="C118"/>
    </sheetView>
  </sheetViews>
  <sheetFormatPr defaultColWidth="8.88671875" defaultRowHeight="13.8" x14ac:dyDescent="0.3"/>
  <cols>
    <col min="1" max="1" width="8.88671875" style="28"/>
    <col min="2" max="2" width="45.88671875" style="29" customWidth="1"/>
    <col min="3" max="3" width="6.88671875" style="29" customWidth="1"/>
    <col min="4" max="4" width="43" style="24" customWidth="1"/>
    <col min="5" max="6" width="8.88671875" style="26"/>
    <col min="7" max="7" width="11.21875" style="27" bestFit="1" customWidth="1"/>
    <col min="8" max="8" width="8.88671875" style="27"/>
    <col min="9" max="9" width="8.88671875" style="9"/>
    <col min="10" max="10" width="29" style="9" customWidth="1"/>
    <col min="11" max="16384" width="8.88671875" style="9"/>
  </cols>
  <sheetData>
    <row r="1" spans="1:8" s="6" customFormat="1" x14ac:dyDescent="0.3">
      <c r="A1" s="1" t="s">
        <v>1</v>
      </c>
      <c r="B1" s="2" t="s">
        <v>2</v>
      </c>
      <c r="C1" s="2"/>
      <c r="D1" s="3"/>
      <c r="E1" s="4" t="s">
        <v>120</v>
      </c>
      <c r="F1" s="4" t="s">
        <v>126</v>
      </c>
      <c r="G1" s="5" t="s">
        <v>131</v>
      </c>
      <c r="H1" s="5" t="s">
        <v>134</v>
      </c>
    </row>
    <row r="2" spans="1:8" ht="27.6" x14ac:dyDescent="0.3">
      <c r="A2" s="1" t="s">
        <v>0</v>
      </c>
      <c r="B2" s="7" t="s">
        <v>189</v>
      </c>
      <c r="C2" s="7"/>
      <c r="D2" s="8"/>
      <c r="E2" s="4">
        <v>6</v>
      </c>
      <c r="F2" s="4"/>
      <c r="G2" s="5"/>
      <c r="H2" s="5"/>
    </row>
    <row r="3" spans="1:8" x14ac:dyDescent="0.3">
      <c r="A3" s="1"/>
      <c r="B3" s="7"/>
      <c r="C3" s="7"/>
      <c r="D3" s="8"/>
      <c r="E3" s="4"/>
      <c r="F3" s="4"/>
      <c r="G3" s="5"/>
      <c r="H3" s="5"/>
    </row>
    <row r="4" spans="1:8" x14ac:dyDescent="0.3">
      <c r="A4" s="1" t="s">
        <v>3</v>
      </c>
      <c r="B4" s="10" t="s">
        <v>190</v>
      </c>
      <c r="C4" s="10"/>
      <c r="D4" s="8"/>
      <c r="E4" s="4"/>
      <c r="F4" s="4"/>
      <c r="G4" s="5"/>
      <c r="H4" s="5"/>
    </row>
    <row r="5" spans="1:8" x14ac:dyDescent="0.3">
      <c r="A5" s="1"/>
      <c r="B5" s="7"/>
      <c r="C5" s="7"/>
      <c r="D5" s="8"/>
      <c r="E5" s="4"/>
      <c r="F5" s="4"/>
      <c r="G5" s="5"/>
      <c r="H5" s="5"/>
    </row>
    <row r="6" spans="1:8" x14ac:dyDescent="0.3">
      <c r="A6" s="1" t="s">
        <v>5</v>
      </c>
      <c r="B6" s="7" t="s">
        <v>4</v>
      </c>
      <c r="C6" s="7"/>
      <c r="D6" s="8"/>
      <c r="E6" s="4"/>
      <c r="F6" s="4"/>
      <c r="G6" s="5"/>
      <c r="H6" s="5"/>
    </row>
    <row r="7" spans="1:8" x14ac:dyDescent="0.3">
      <c r="A7" s="1"/>
      <c r="B7" s="7"/>
      <c r="C7" s="7"/>
      <c r="D7" s="8" t="s">
        <v>121</v>
      </c>
      <c r="E7" s="4">
        <v>12</v>
      </c>
      <c r="F7" s="4"/>
      <c r="G7" s="5"/>
      <c r="H7" s="5">
        <v>0.85</v>
      </c>
    </row>
    <row r="8" spans="1:8" x14ac:dyDescent="0.3">
      <c r="A8" s="1" t="s">
        <v>7</v>
      </c>
      <c r="B8" s="7" t="s">
        <v>6</v>
      </c>
      <c r="C8" s="7"/>
      <c r="D8" s="8"/>
      <c r="E8" s="4"/>
      <c r="F8" s="4"/>
      <c r="G8" s="5"/>
      <c r="H8" s="5"/>
    </row>
    <row r="9" spans="1:8" x14ac:dyDescent="0.3">
      <c r="A9" s="1"/>
      <c r="B9" s="7"/>
      <c r="C9" s="7"/>
      <c r="D9" s="8" t="s">
        <v>122</v>
      </c>
      <c r="E9" s="4">
        <v>3</v>
      </c>
      <c r="F9" s="4"/>
      <c r="G9" s="5"/>
      <c r="H9" s="5">
        <v>56.04</v>
      </c>
    </row>
    <row r="10" spans="1:8" x14ac:dyDescent="0.3">
      <c r="A10" s="1"/>
      <c r="B10" s="7"/>
      <c r="C10" s="7"/>
      <c r="D10" s="8" t="s">
        <v>123</v>
      </c>
      <c r="E10" s="4">
        <v>3</v>
      </c>
      <c r="F10" s="4"/>
      <c r="G10" s="5"/>
      <c r="H10" s="5">
        <v>56.04</v>
      </c>
    </row>
    <row r="11" spans="1:8" x14ac:dyDescent="0.3">
      <c r="A11" s="1"/>
      <c r="B11" s="7"/>
      <c r="C11" s="7"/>
      <c r="D11" s="8" t="s">
        <v>124</v>
      </c>
      <c r="E11" s="4">
        <v>3</v>
      </c>
      <c r="F11" s="4"/>
      <c r="G11" s="5"/>
      <c r="H11" s="5">
        <v>18.579999999999998</v>
      </c>
    </row>
    <row r="12" spans="1:8" x14ac:dyDescent="0.3">
      <c r="A12" s="1"/>
      <c r="B12" s="7"/>
      <c r="C12" s="7"/>
      <c r="D12" s="8" t="s">
        <v>125</v>
      </c>
      <c r="E12" s="4"/>
      <c r="F12" s="4">
        <v>32</v>
      </c>
      <c r="G12" s="5"/>
      <c r="H12" s="5"/>
    </row>
    <row r="13" spans="1:8" x14ac:dyDescent="0.3">
      <c r="A13" s="1"/>
      <c r="B13" s="7"/>
      <c r="C13" s="7"/>
      <c r="D13" s="8" t="s">
        <v>129</v>
      </c>
      <c r="E13" s="4">
        <v>3</v>
      </c>
      <c r="F13" s="4"/>
      <c r="G13" s="5"/>
      <c r="H13" s="5"/>
    </row>
    <row r="14" spans="1:8" x14ac:dyDescent="0.3">
      <c r="A14" s="1"/>
      <c r="B14" s="7"/>
      <c r="C14" s="7"/>
      <c r="D14" s="8" t="s">
        <v>127</v>
      </c>
      <c r="E14" s="4">
        <v>6</v>
      </c>
      <c r="F14" s="4"/>
      <c r="G14" s="5"/>
      <c r="H14" s="5"/>
    </row>
    <row r="15" spans="1:8" x14ac:dyDescent="0.3">
      <c r="A15" s="1" t="s">
        <v>9</v>
      </c>
      <c r="B15" s="7" t="s">
        <v>8</v>
      </c>
      <c r="C15" s="7"/>
      <c r="D15" s="8"/>
      <c r="E15" s="4"/>
      <c r="F15" s="4"/>
      <c r="G15" s="5"/>
      <c r="H15" s="5"/>
    </row>
    <row r="16" spans="1:8" x14ac:dyDescent="0.3">
      <c r="A16" s="1"/>
      <c r="B16" s="7"/>
      <c r="C16" s="7"/>
      <c r="D16" s="8" t="s">
        <v>122</v>
      </c>
      <c r="E16" s="4">
        <v>3</v>
      </c>
      <c r="F16" s="4"/>
      <c r="G16" s="5"/>
      <c r="H16" s="5">
        <v>56.04</v>
      </c>
    </row>
    <row r="17" spans="1:8" x14ac:dyDescent="0.3">
      <c r="A17" s="1"/>
      <c r="B17" s="7"/>
      <c r="C17" s="7"/>
      <c r="D17" s="8" t="s">
        <v>123</v>
      </c>
      <c r="E17" s="4">
        <v>3</v>
      </c>
      <c r="F17" s="4"/>
      <c r="G17" s="5"/>
      <c r="H17" s="5">
        <v>56.04</v>
      </c>
    </row>
    <row r="18" spans="1:8" x14ac:dyDescent="0.3">
      <c r="A18" s="1"/>
      <c r="B18" s="7"/>
      <c r="C18" s="7"/>
      <c r="D18" s="8" t="s">
        <v>124</v>
      </c>
      <c r="E18" s="4">
        <v>3</v>
      </c>
      <c r="F18" s="4"/>
      <c r="G18" s="5"/>
      <c r="H18" s="5">
        <v>18.579999999999998</v>
      </c>
    </row>
    <row r="19" spans="1:8" x14ac:dyDescent="0.3">
      <c r="A19" s="1"/>
      <c r="B19" s="7"/>
      <c r="C19" s="7"/>
      <c r="D19" s="8" t="s">
        <v>125</v>
      </c>
      <c r="E19" s="4"/>
      <c r="F19" s="4">
        <v>32</v>
      </c>
      <c r="G19" s="5"/>
      <c r="H19" s="5"/>
    </row>
    <row r="20" spans="1:8" x14ac:dyDescent="0.3">
      <c r="A20" s="1"/>
      <c r="B20" s="7"/>
      <c r="C20" s="7"/>
      <c r="D20" s="8" t="s">
        <v>129</v>
      </c>
      <c r="E20" s="4">
        <v>3</v>
      </c>
      <c r="F20" s="4"/>
      <c r="G20" s="5"/>
      <c r="H20" s="5"/>
    </row>
    <row r="21" spans="1:8" x14ac:dyDescent="0.3">
      <c r="A21" s="1"/>
      <c r="B21" s="7"/>
      <c r="C21" s="7"/>
      <c r="D21" s="8" t="s">
        <v>127</v>
      </c>
      <c r="E21" s="4">
        <v>6</v>
      </c>
      <c r="F21" s="4"/>
      <c r="G21" s="5"/>
      <c r="H21" s="5"/>
    </row>
    <row r="22" spans="1:8" x14ac:dyDescent="0.3">
      <c r="A22" s="1" t="s">
        <v>11</v>
      </c>
      <c r="B22" s="7" t="s">
        <v>10</v>
      </c>
      <c r="C22" s="7"/>
      <c r="D22" s="8"/>
      <c r="E22" s="4"/>
      <c r="F22" s="4"/>
      <c r="G22" s="5"/>
      <c r="H22" s="5"/>
    </row>
    <row r="23" spans="1:8" x14ac:dyDescent="0.3">
      <c r="A23" s="1"/>
      <c r="B23" s="7"/>
      <c r="C23" s="7"/>
      <c r="D23" s="8" t="s">
        <v>128</v>
      </c>
      <c r="E23" s="4">
        <v>26</v>
      </c>
      <c r="F23" s="4"/>
      <c r="G23" s="5"/>
      <c r="H23" s="5">
        <v>4.72</v>
      </c>
    </row>
    <row r="24" spans="1:8" x14ac:dyDescent="0.3">
      <c r="A24" s="1"/>
      <c r="B24" s="7"/>
      <c r="C24" s="7"/>
      <c r="D24" s="8" t="s">
        <v>125</v>
      </c>
      <c r="E24" s="4"/>
      <c r="F24" s="4">
        <v>42</v>
      </c>
      <c r="G24" s="5"/>
      <c r="H24" s="5"/>
    </row>
    <row r="25" spans="1:8" x14ac:dyDescent="0.3">
      <c r="A25" s="1"/>
      <c r="B25" s="7"/>
      <c r="C25" s="7"/>
      <c r="D25" s="8" t="s">
        <v>129</v>
      </c>
      <c r="E25" s="4">
        <v>3</v>
      </c>
      <c r="F25" s="4"/>
      <c r="G25" s="5"/>
      <c r="H25" s="5"/>
    </row>
    <row r="26" spans="1:8" x14ac:dyDescent="0.3">
      <c r="A26" s="1"/>
      <c r="B26" s="7"/>
      <c r="C26" s="7"/>
      <c r="D26" s="8" t="s">
        <v>127</v>
      </c>
      <c r="E26" s="4">
        <v>1</v>
      </c>
      <c r="F26" s="4"/>
      <c r="G26" s="5"/>
      <c r="H26" s="5"/>
    </row>
    <row r="27" spans="1:8" x14ac:dyDescent="0.3">
      <c r="A27" s="1"/>
      <c r="B27" s="7"/>
      <c r="C27" s="7"/>
      <c r="D27" s="8" t="s">
        <v>130</v>
      </c>
      <c r="E27" s="4">
        <v>26</v>
      </c>
      <c r="F27" s="4"/>
      <c r="G27" s="5"/>
      <c r="H27" s="5"/>
    </row>
    <row r="28" spans="1:8" x14ac:dyDescent="0.3">
      <c r="A28" s="1"/>
      <c r="B28" s="7"/>
      <c r="C28" s="7"/>
      <c r="D28" s="8"/>
      <c r="E28" s="4"/>
      <c r="F28" s="4"/>
      <c r="G28" s="5"/>
      <c r="H28" s="5"/>
    </row>
    <row r="29" spans="1:8" x14ac:dyDescent="0.3">
      <c r="A29" s="1" t="s">
        <v>12</v>
      </c>
      <c r="B29" s="7" t="s">
        <v>185</v>
      </c>
      <c r="C29" s="7"/>
      <c r="D29" s="31" t="s">
        <v>133</v>
      </c>
      <c r="E29" s="32">
        <v>6</v>
      </c>
      <c r="F29" s="4"/>
      <c r="G29" s="5"/>
      <c r="H29" s="5">
        <v>195.06</v>
      </c>
    </row>
    <row r="30" spans="1:8" x14ac:dyDescent="0.3">
      <c r="A30" s="1" t="s">
        <v>14</v>
      </c>
      <c r="B30" s="7" t="s">
        <v>13</v>
      </c>
      <c r="C30" s="7"/>
      <c r="D30" s="31" t="s">
        <v>13</v>
      </c>
      <c r="E30" s="32">
        <v>6</v>
      </c>
      <c r="F30" s="4"/>
      <c r="G30" s="5">
        <f>0.89*0.68*6</f>
        <v>3.6312000000000006</v>
      </c>
      <c r="H30" s="5"/>
    </row>
    <row r="31" spans="1:8" x14ac:dyDescent="0.3">
      <c r="A31" s="1" t="s">
        <v>16</v>
      </c>
      <c r="B31" s="7" t="s">
        <v>15</v>
      </c>
      <c r="C31" s="7"/>
      <c r="D31" s="31" t="s">
        <v>254</v>
      </c>
      <c r="E31" s="32">
        <v>6</v>
      </c>
      <c r="F31" s="4"/>
      <c r="G31" s="5">
        <f>4.2*1.685*6</f>
        <v>42.462000000000003</v>
      </c>
      <c r="H31" s="5"/>
    </row>
    <row r="32" spans="1:8" ht="27.6" x14ac:dyDescent="0.3">
      <c r="A32" s="1" t="s">
        <v>18</v>
      </c>
      <c r="B32" s="7" t="s">
        <v>17</v>
      </c>
      <c r="C32" s="7"/>
      <c r="D32" s="31" t="s">
        <v>255</v>
      </c>
      <c r="E32" s="32">
        <v>6</v>
      </c>
      <c r="F32" s="4"/>
      <c r="G32" s="5">
        <f>4.2*1.685*6</f>
        <v>42.462000000000003</v>
      </c>
      <c r="H32" s="5"/>
    </row>
    <row r="33" spans="1:8" x14ac:dyDescent="0.3">
      <c r="A33" s="1" t="s">
        <v>19</v>
      </c>
      <c r="B33" s="7"/>
      <c r="C33" s="7"/>
      <c r="D33" s="31" t="s">
        <v>132</v>
      </c>
      <c r="E33" s="32">
        <v>18</v>
      </c>
      <c r="F33" s="4"/>
      <c r="G33" s="5"/>
      <c r="H33" s="5"/>
    </row>
    <row r="34" spans="1:8" x14ac:dyDescent="0.3">
      <c r="A34" s="1" t="s">
        <v>20</v>
      </c>
      <c r="B34" s="7" t="s">
        <v>186</v>
      </c>
      <c r="C34" s="7"/>
      <c r="D34" s="31" t="s">
        <v>133</v>
      </c>
      <c r="E34" s="32">
        <v>6</v>
      </c>
      <c r="F34" s="4"/>
      <c r="G34" s="5"/>
      <c r="H34" s="5">
        <v>195.06</v>
      </c>
    </row>
    <row r="35" spans="1:8" x14ac:dyDescent="0.3">
      <c r="A35" s="1" t="s">
        <v>21</v>
      </c>
      <c r="B35" s="7" t="s">
        <v>13</v>
      </c>
      <c r="C35" s="7"/>
      <c r="D35" s="31" t="s">
        <v>13</v>
      </c>
      <c r="E35" s="32">
        <v>6</v>
      </c>
      <c r="F35" s="4"/>
      <c r="G35" s="5">
        <f>0.89*0.68*6</f>
        <v>3.6312000000000006</v>
      </c>
      <c r="H35" s="5"/>
    </row>
    <row r="36" spans="1:8" x14ac:dyDescent="0.3">
      <c r="A36" s="1" t="s">
        <v>22</v>
      </c>
      <c r="B36" s="7" t="s">
        <v>15</v>
      </c>
      <c r="C36" s="7"/>
      <c r="D36" s="31" t="s">
        <v>256</v>
      </c>
      <c r="E36" s="32">
        <v>6</v>
      </c>
      <c r="F36" s="4"/>
      <c r="G36" s="5">
        <f>4.2*1.685*6</f>
        <v>42.462000000000003</v>
      </c>
      <c r="H36" s="5"/>
    </row>
    <row r="37" spans="1:8" ht="27.6" x14ac:dyDescent="0.3">
      <c r="A37" s="1" t="s">
        <v>23</v>
      </c>
      <c r="B37" s="7" t="s">
        <v>17</v>
      </c>
      <c r="C37" s="7"/>
      <c r="D37" s="31" t="s">
        <v>255</v>
      </c>
      <c r="E37" s="32">
        <v>6</v>
      </c>
      <c r="F37" s="4"/>
      <c r="G37" s="5">
        <f>4.2*1.685*6</f>
        <v>42.462000000000003</v>
      </c>
      <c r="H37" s="5"/>
    </row>
    <row r="38" spans="1:8" x14ac:dyDescent="0.3">
      <c r="A38" s="1" t="s">
        <v>24</v>
      </c>
      <c r="B38" s="7"/>
      <c r="C38" s="7"/>
      <c r="D38" s="31" t="s">
        <v>132</v>
      </c>
      <c r="E38" s="32">
        <v>18</v>
      </c>
      <c r="F38" s="4"/>
      <c r="G38" s="5"/>
      <c r="H38" s="5"/>
    </row>
    <row r="39" spans="1:8" x14ac:dyDescent="0.3">
      <c r="A39" s="1"/>
      <c r="B39" s="7"/>
      <c r="C39" s="7"/>
      <c r="D39" s="8"/>
      <c r="E39" s="4"/>
      <c r="F39" s="4"/>
      <c r="G39" s="5"/>
      <c r="H39" s="5"/>
    </row>
    <row r="40" spans="1:8" x14ac:dyDescent="0.3">
      <c r="A40" s="1" t="s">
        <v>25</v>
      </c>
      <c r="B40" s="10" t="s">
        <v>26</v>
      </c>
      <c r="C40" s="10"/>
      <c r="D40" s="8"/>
      <c r="E40" s="4"/>
      <c r="F40" s="4"/>
      <c r="G40" s="5"/>
      <c r="H40" s="5"/>
    </row>
    <row r="41" spans="1:8" x14ac:dyDescent="0.3">
      <c r="A41" s="1" t="s">
        <v>27</v>
      </c>
      <c r="B41" s="7" t="s">
        <v>28</v>
      </c>
      <c r="C41" s="7"/>
      <c r="D41" s="11" t="s">
        <v>28</v>
      </c>
      <c r="E41" s="4">
        <v>2</v>
      </c>
      <c r="F41" s="4"/>
      <c r="G41" s="5"/>
      <c r="H41" s="5">
        <f>1.675*E41*6.39</f>
        <v>21.406500000000001</v>
      </c>
    </row>
    <row r="42" spans="1:8" x14ac:dyDescent="0.3">
      <c r="A42" s="1" t="s">
        <v>29</v>
      </c>
      <c r="B42" s="7" t="s">
        <v>30</v>
      </c>
      <c r="C42" s="7"/>
      <c r="D42" s="11" t="s">
        <v>30</v>
      </c>
      <c r="E42" s="4">
        <v>4</v>
      </c>
      <c r="F42" s="4"/>
      <c r="G42" s="5"/>
      <c r="H42" s="5">
        <f>4.2*E42*6.39</f>
        <v>107.352</v>
      </c>
    </row>
    <row r="43" spans="1:8" x14ac:dyDescent="0.3">
      <c r="A43" s="1" t="s">
        <v>31</v>
      </c>
      <c r="B43" s="7" t="s">
        <v>32</v>
      </c>
      <c r="C43" s="7"/>
      <c r="D43" s="11" t="s">
        <v>32</v>
      </c>
      <c r="E43" s="4">
        <v>3</v>
      </c>
      <c r="F43" s="4"/>
      <c r="G43" s="5"/>
      <c r="H43" s="5">
        <f>0.31*E43*6.39</f>
        <v>5.9426999999999994</v>
      </c>
    </row>
    <row r="44" spans="1:8" x14ac:dyDescent="0.3">
      <c r="A44" s="1" t="s">
        <v>33</v>
      </c>
      <c r="B44" s="7" t="s">
        <v>39</v>
      </c>
      <c r="C44" s="7"/>
      <c r="D44" s="11" t="s">
        <v>39</v>
      </c>
      <c r="E44" s="4">
        <v>3</v>
      </c>
      <c r="F44" s="4"/>
      <c r="G44" s="5"/>
      <c r="H44" s="5">
        <f>0.9*E44*6.39</f>
        <v>17.253</v>
      </c>
    </row>
    <row r="45" spans="1:8" x14ac:dyDescent="0.3">
      <c r="A45" s="1" t="s">
        <v>34</v>
      </c>
      <c r="B45" s="7" t="s">
        <v>40</v>
      </c>
      <c r="C45" s="7"/>
      <c r="D45" s="11" t="s">
        <v>40</v>
      </c>
      <c r="E45" s="4">
        <v>3</v>
      </c>
      <c r="F45" s="4"/>
      <c r="G45" s="5"/>
      <c r="H45" s="5">
        <f>0.14*E45*6.39</f>
        <v>2.6838000000000002</v>
      </c>
    </row>
    <row r="46" spans="1:8" x14ac:dyDescent="0.3">
      <c r="A46" s="1" t="s">
        <v>35</v>
      </c>
      <c r="B46" s="7" t="s">
        <v>41</v>
      </c>
      <c r="C46" s="7"/>
      <c r="D46" s="11" t="s">
        <v>41</v>
      </c>
      <c r="E46" s="4">
        <v>3</v>
      </c>
      <c r="F46" s="4"/>
      <c r="G46" s="5"/>
      <c r="H46" s="5">
        <f>0.045*E46*6.39</f>
        <v>0.86265000000000003</v>
      </c>
    </row>
    <row r="47" spans="1:8" x14ac:dyDescent="0.3">
      <c r="A47" s="1" t="s">
        <v>36</v>
      </c>
      <c r="B47" s="7" t="s">
        <v>42</v>
      </c>
      <c r="C47" s="7"/>
      <c r="D47" s="11" t="s">
        <v>42</v>
      </c>
      <c r="E47" s="4">
        <v>2</v>
      </c>
      <c r="F47" s="4"/>
      <c r="G47" s="5"/>
      <c r="H47" s="5">
        <f>0.9*E47*1.68</f>
        <v>3.024</v>
      </c>
    </row>
    <row r="48" spans="1:8" x14ac:dyDescent="0.3">
      <c r="A48" s="1" t="s">
        <v>37</v>
      </c>
      <c r="B48" s="7" t="s">
        <v>43</v>
      </c>
      <c r="C48" s="7"/>
      <c r="D48" s="11" t="s">
        <v>135</v>
      </c>
      <c r="E48" s="4">
        <v>1</v>
      </c>
      <c r="F48" s="4"/>
      <c r="G48" s="5"/>
      <c r="H48" s="5">
        <f>4.1*E48*8.91</f>
        <v>36.530999999999999</v>
      </c>
    </row>
    <row r="49" spans="1:8" x14ac:dyDescent="0.3">
      <c r="A49" s="1"/>
      <c r="B49" s="7"/>
      <c r="C49" s="7"/>
      <c r="D49" s="11" t="s">
        <v>137</v>
      </c>
      <c r="E49" s="4">
        <v>4</v>
      </c>
      <c r="F49" s="4"/>
      <c r="G49" s="5"/>
      <c r="H49" s="5"/>
    </row>
    <row r="50" spans="1:8" x14ac:dyDescent="0.3">
      <c r="A50" s="1"/>
      <c r="B50" s="7"/>
      <c r="C50" s="7"/>
      <c r="D50" s="11" t="s">
        <v>138</v>
      </c>
      <c r="E50" s="4">
        <v>2</v>
      </c>
      <c r="F50" s="4"/>
      <c r="G50" s="5"/>
      <c r="H50" s="5"/>
    </row>
    <row r="51" spans="1:8" x14ac:dyDescent="0.3">
      <c r="A51" s="1"/>
      <c r="B51" s="7"/>
      <c r="C51" s="7"/>
      <c r="D51" s="11" t="s">
        <v>136</v>
      </c>
      <c r="E51" s="4"/>
      <c r="F51" s="4"/>
      <c r="G51" s="5"/>
      <c r="H51" s="5">
        <f>SUM(H41:H48)</f>
        <v>195.05565000000001</v>
      </c>
    </row>
    <row r="52" spans="1:8" x14ac:dyDescent="0.3">
      <c r="A52" s="1" t="s">
        <v>38</v>
      </c>
      <c r="B52" s="10" t="s">
        <v>44</v>
      </c>
      <c r="C52" s="10"/>
      <c r="D52" s="8"/>
      <c r="E52" s="4"/>
      <c r="F52" s="4"/>
      <c r="G52" s="5"/>
      <c r="H52" s="5"/>
    </row>
    <row r="53" spans="1:8" x14ac:dyDescent="0.3">
      <c r="A53" s="1" t="s">
        <v>45</v>
      </c>
      <c r="B53" s="7" t="s">
        <v>54</v>
      </c>
      <c r="C53" s="7"/>
      <c r="D53" s="8" t="s">
        <v>139</v>
      </c>
      <c r="E53" s="4"/>
      <c r="F53" s="4"/>
      <c r="G53" s="5"/>
      <c r="H53" s="5">
        <f>0.8*0.2*78.5*0.5</f>
        <v>6.2800000000000011</v>
      </c>
    </row>
    <row r="54" spans="1:8" ht="27.6" x14ac:dyDescent="0.3">
      <c r="A54" s="1" t="s">
        <v>46</v>
      </c>
      <c r="B54" s="7" t="s">
        <v>55</v>
      </c>
      <c r="C54" s="7"/>
      <c r="D54" s="8" t="s">
        <v>140</v>
      </c>
      <c r="E54" s="4"/>
      <c r="F54" s="4"/>
      <c r="G54" s="5"/>
      <c r="H54" s="5">
        <f>0.8*0.2*78.5*0.5</f>
        <v>6.2800000000000011</v>
      </c>
    </row>
    <row r="55" spans="1:8" x14ac:dyDescent="0.3">
      <c r="A55" s="1" t="s">
        <v>47</v>
      </c>
      <c r="B55" s="7" t="s">
        <v>56</v>
      </c>
      <c r="C55" s="7"/>
      <c r="D55" s="8" t="s">
        <v>141</v>
      </c>
      <c r="E55" s="4"/>
      <c r="F55" s="4"/>
      <c r="G55" s="5"/>
      <c r="H55" s="5">
        <f>4*0.1*0.58*78.5*0.5</f>
        <v>9.1059999999999999</v>
      </c>
    </row>
    <row r="56" spans="1:8" x14ac:dyDescent="0.3">
      <c r="A56" s="1" t="s">
        <v>48</v>
      </c>
      <c r="B56" s="7" t="s">
        <v>57</v>
      </c>
      <c r="C56" s="7"/>
      <c r="D56" s="8" t="s">
        <v>142</v>
      </c>
      <c r="E56" s="4"/>
      <c r="F56" s="4"/>
      <c r="G56" s="5"/>
      <c r="H56" s="5">
        <f>4*0.1*0.295*78.5*0.5</f>
        <v>4.6315</v>
      </c>
    </row>
    <row r="57" spans="1:8" x14ac:dyDescent="0.3">
      <c r="A57" s="1" t="s">
        <v>49</v>
      </c>
      <c r="B57" s="7" t="s">
        <v>58</v>
      </c>
      <c r="C57" s="7"/>
      <c r="D57" s="8" t="s">
        <v>143</v>
      </c>
      <c r="E57" s="4"/>
      <c r="F57" s="4"/>
      <c r="G57" s="5"/>
      <c r="H57" s="5">
        <f>4*0.1*0.881*78.5*0.5</f>
        <v>13.831700000000001</v>
      </c>
    </row>
    <row r="58" spans="1:8" x14ac:dyDescent="0.3">
      <c r="A58" s="1" t="s">
        <v>50</v>
      </c>
      <c r="B58" s="7" t="s">
        <v>59</v>
      </c>
      <c r="C58" s="7"/>
      <c r="D58" s="8" t="s">
        <v>144</v>
      </c>
      <c r="E58" s="4"/>
      <c r="F58" s="4"/>
      <c r="G58" s="5"/>
      <c r="H58" s="5">
        <f>4*0.1*0.8039*78.5*0.5</f>
        <v>12.621230000000001</v>
      </c>
    </row>
    <row r="59" spans="1:8" x14ac:dyDescent="0.3">
      <c r="A59" s="1" t="s">
        <v>51</v>
      </c>
      <c r="B59" s="7" t="s">
        <v>60</v>
      </c>
      <c r="C59" s="7"/>
      <c r="D59" s="8" t="s">
        <v>145</v>
      </c>
      <c r="E59" s="4"/>
      <c r="F59" s="4"/>
      <c r="G59" s="5"/>
      <c r="H59" s="5">
        <f>0.108*0.102*78.5*2</f>
        <v>1.7295119999999999</v>
      </c>
    </row>
    <row r="60" spans="1:8" ht="27.6" x14ac:dyDescent="0.3">
      <c r="A60" s="1" t="s">
        <v>52</v>
      </c>
      <c r="B60" s="7" t="s">
        <v>61</v>
      </c>
      <c r="C60" s="7"/>
      <c r="D60" s="8" t="s">
        <v>146</v>
      </c>
      <c r="E60" s="4"/>
      <c r="F60" s="4"/>
      <c r="G60" s="5"/>
      <c r="H60" s="5">
        <f>0.13*0.102*78.5</f>
        <v>1.04091</v>
      </c>
    </row>
    <row r="61" spans="1:8" ht="27.6" x14ac:dyDescent="0.3">
      <c r="A61" s="1" t="s">
        <v>53</v>
      </c>
      <c r="B61" s="7" t="s">
        <v>62</v>
      </c>
      <c r="C61" s="7"/>
      <c r="D61" s="8" t="s">
        <v>147</v>
      </c>
      <c r="E61" s="4"/>
      <c r="F61" s="4"/>
      <c r="G61" s="5"/>
      <c r="H61" s="5">
        <f>0.165*0.08*78.5*0.5</f>
        <v>0.51810000000000012</v>
      </c>
    </row>
    <row r="62" spans="1:8" x14ac:dyDescent="0.3">
      <c r="A62" s="1"/>
      <c r="B62" s="7"/>
      <c r="C62" s="7"/>
      <c r="D62" s="8" t="s">
        <v>136</v>
      </c>
      <c r="E62" s="4"/>
      <c r="F62" s="4"/>
      <c r="G62" s="5"/>
      <c r="H62" s="5">
        <f>SUM(H53:H61)</f>
        <v>56.038952000000002</v>
      </c>
    </row>
    <row r="63" spans="1:8" x14ac:dyDescent="0.3">
      <c r="A63" s="1" t="s">
        <v>73</v>
      </c>
      <c r="B63" s="10" t="s">
        <v>63</v>
      </c>
      <c r="C63" s="10"/>
      <c r="D63" s="8"/>
      <c r="E63" s="4"/>
      <c r="F63" s="4"/>
      <c r="G63" s="5"/>
      <c r="H63" s="5"/>
    </row>
    <row r="64" spans="1:8" ht="27.6" x14ac:dyDescent="0.3">
      <c r="A64" s="1" t="s">
        <v>74</v>
      </c>
      <c r="B64" s="7" t="s">
        <v>64</v>
      </c>
      <c r="C64" s="7"/>
      <c r="D64" s="8" t="s">
        <v>139</v>
      </c>
      <c r="E64" s="4"/>
      <c r="F64" s="4"/>
      <c r="G64" s="5"/>
      <c r="H64" s="5">
        <f>0.8*0.2*78.5*0.5</f>
        <v>6.2800000000000011</v>
      </c>
    </row>
    <row r="65" spans="1:8" ht="27.6" x14ac:dyDescent="0.3">
      <c r="A65" s="1" t="s">
        <v>75</v>
      </c>
      <c r="B65" s="7" t="s">
        <v>65</v>
      </c>
      <c r="C65" s="7"/>
      <c r="D65" s="8" t="s">
        <v>140</v>
      </c>
      <c r="E65" s="4"/>
      <c r="F65" s="4"/>
      <c r="G65" s="5"/>
      <c r="H65" s="5">
        <f>0.8*0.2*78.5*0.5</f>
        <v>6.2800000000000011</v>
      </c>
    </row>
    <row r="66" spans="1:8" x14ac:dyDescent="0.3">
      <c r="A66" s="1" t="s">
        <v>76</v>
      </c>
      <c r="B66" s="7" t="s">
        <v>66</v>
      </c>
      <c r="C66" s="7"/>
      <c r="D66" s="8" t="s">
        <v>151</v>
      </c>
      <c r="E66" s="4"/>
      <c r="F66" s="4"/>
      <c r="G66" s="5"/>
      <c r="H66" s="5">
        <f>4*0.1*0.58*78.5*0.5</f>
        <v>9.1059999999999999</v>
      </c>
    </row>
    <row r="67" spans="1:8" x14ac:dyDescent="0.3">
      <c r="A67" s="1" t="s">
        <v>77</v>
      </c>
      <c r="B67" s="7" t="s">
        <v>67</v>
      </c>
      <c r="C67" s="7"/>
      <c r="D67" s="8" t="s">
        <v>142</v>
      </c>
      <c r="E67" s="4"/>
      <c r="F67" s="4"/>
      <c r="G67" s="5"/>
      <c r="H67" s="5">
        <f>4*0.1*0.295*78.5*0.5</f>
        <v>4.6315</v>
      </c>
    </row>
    <row r="68" spans="1:8" x14ac:dyDescent="0.3">
      <c r="A68" s="1" t="s">
        <v>78</v>
      </c>
      <c r="B68" s="7" t="s">
        <v>68</v>
      </c>
      <c r="C68" s="7"/>
      <c r="D68" s="8" t="s">
        <v>143</v>
      </c>
      <c r="E68" s="4"/>
      <c r="F68" s="4"/>
      <c r="G68" s="5"/>
      <c r="H68" s="5">
        <f>4*0.1*0.881*78.5*0.5</f>
        <v>13.831700000000001</v>
      </c>
    </row>
    <row r="69" spans="1:8" x14ac:dyDescent="0.3">
      <c r="A69" s="1" t="s">
        <v>79</v>
      </c>
      <c r="B69" s="7" t="s">
        <v>69</v>
      </c>
      <c r="C69" s="7"/>
      <c r="D69" s="8" t="s">
        <v>144</v>
      </c>
      <c r="E69" s="4"/>
      <c r="F69" s="4"/>
      <c r="G69" s="5"/>
      <c r="H69" s="5">
        <f>4*0.1*0.8039*78.5*0.5</f>
        <v>12.621230000000001</v>
      </c>
    </row>
    <row r="70" spans="1:8" x14ac:dyDescent="0.3">
      <c r="A70" s="1" t="s">
        <v>80</v>
      </c>
      <c r="B70" s="7" t="s">
        <v>70</v>
      </c>
      <c r="C70" s="7"/>
      <c r="D70" s="8" t="s">
        <v>145</v>
      </c>
      <c r="E70" s="4"/>
      <c r="F70" s="4"/>
      <c r="G70" s="5"/>
      <c r="H70" s="5">
        <f>0.108*0.102*78.5*2</f>
        <v>1.7295119999999999</v>
      </c>
    </row>
    <row r="71" spans="1:8" ht="27.6" x14ac:dyDescent="0.3">
      <c r="A71" s="1" t="s">
        <v>81</v>
      </c>
      <c r="B71" s="7" t="s">
        <v>71</v>
      </c>
      <c r="C71" s="7"/>
      <c r="D71" s="8" t="s">
        <v>146</v>
      </c>
      <c r="E71" s="4"/>
      <c r="F71" s="4"/>
      <c r="G71" s="5"/>
      <c r="H71" s="5">
        <f>0.13*0.102*78.5</f>
        <v>1.04091</v>
      </c>
    </row>
    <row r="72" spans="1:8" ht="27.6" x14ac:dyDescent="0.3">
      <c r="A72" s="1" t="s">
        <v>82</v>
      </c>
      <c r="B72" s="7" t="s">
        <v>72</v>
      </c>
      <c r="C72" s="7"/>
      <c r="D72" s="8" t="s">
        <v>147</v>
      </c>
      <c r="E72" s="4"/>
      <c r="F72" s="4"/>
      <c r="G72" s="5"/>
      <c r="H72" s="5">
        <f>0.165*0.08*78.5*0.5</f>
        <v>0.51810000000000012</v>
      </c>
    </row>
    <row r="73" spans="1:8" x14ac:dyDescent="0.3">
      <c r="A73" s="1"/>
      <c r="B73" s="7"/>
      <c r="C73" s="7"/>
      <c r="D73" s="8" t="s">
        <v>136</v>
      </c>
      <c r="E73" s="4"/>
      <c r="F73" s="4"/>
      <c r="G73" s="5"/>
      <c r="H73" s="5">
        <f>SUM(H64:H72)</f>
        <v>56.038952000000002</v>
      </c>
    </row>
    <row r="74" spans="1:8" x14ac:dyDescent="0.3">
      <c r="A74" s="1" t="s">
        <v>84</v>
      </c>
      <c r="B74" s="10" t="s">
        <v>83</v>
      </c>
      <c r="C74" s="10"/>
      <c r="D74" s="8"/>
      <c r="E74" s="4"/>
      <c r="F74" s="4"/>
      <c r="G74" s="5"/>
      <c r="H74" s="5"/>
    </row>
    <row r="75" spans="1:8" ht="27.6" x14ac:dyDescent="0.3">
      <c r="A75" s="1" t="s">
        <v>86</v>
      </c>
      <c r="B75" s="7" t="s">
        <v>85</v>
      </c>
      <c r="C75" s="7"/>
      <c r="D75" s="8" t="s">
        <v>148</v>
      </c>
      <c r="E75" s="4"/>
      <c r="F75" s="4"/>
      <c r="G75" s="5"/>
      <c r="H75" s="5">
        <f>0.5*1.69*2</f>
        <v>1.69</v>
      </c>
    </row>
    <row r="76" spans="1:8" x14ac:dyDescent="0.3">
      <c r="A76" s="1" t="s">
        <v>87</v>
      </c>
      <c r="B76" s="7" t="s">
        <v>88</v>
      </c>
      <c r="C76" s="7"/>
      <c r="D76" s="8" t="s">
        <v>149</v>
      </c>
      <c r="E76" s="4"/>
      <c r="F76" s="4"/>
      <c r="G76" s="5"/>
      <c r="H76" s="5">
        <f>0.848*1.69*2</f>
        <v>2.8662399999999999</v>
      </c>
    </row>
    <row r="77" spans="1:8" x14ac:dyDescent="0.3">
      <c r="A77" s="1" t="s">
        <v>89</v>
      </c>
      <c r="B77" s="7" t="s">
        <v>90</v>
      </c>
      <c r="C77" s="7"/>
      <c r="D77" s="8" t="s">
        <v>150</v>
      </c>
      <c r="E77" s="4"/>
      <c r="F77" s="4"/>
      <c r="G77" s="5"/>
      <c r="H77" s="5">
        <f>1.106*0.32*78.5*0.4</f>
        <v>11.113088000000001</v>
      </c>
    </row>
    <row r="78" spans="1:8" x14ac:dyDescent="0.3">
      <c r="A78" s="1" t="s">
        <v>91</v>
      </c>
      <c r="B78" s="7" t="s">
        <v>92</v>
      </c>
      <c r="C78" s="7"/>
      <c r="D78" s="8" t="s">
        <v>152</v>
      </c>
      <c r="E78" s="4"/>
      <c r="F78" s="4"/>
      <c r="G78" s="5"/>
      <c r="H78" s="5">
        <f>0.8655*1.68*2</f>
        <v>2.90808</v>
      </c>
    </row>
    <row r="79" spans="1:8" x14ac:dyDescent="0.3">
      <c r="A79" s="1"/>
      <c r="B79" s="7"/>
      <c r="C79" s="7"/>
      <c r="D79" s="8" t="s">
        <v>136</v>
      </c>
      <c r="E79" s="4"/>
      <c r="F79" s="4"/>
      <c r="G79" s="5"/>
      <c r="H79" s="5">
        <f>SUM(H75:H78)</f>
        <v>18.577407999999998</v>
      </c>
    </row>
    <row r="80" spans="1:8" x14ac:dyDescent="0.3">
      <c r="A80" s="1" t="s">
        <v>93</v>
      </c>
      <c r="B80" s="10" t="s">
        <v>98</v>
      </c>
      <c r="C80" s="7"/>
      <c r="D80" s="8"/>
      <c r="E80" s="4"/>
      <c r="F80" s="4"/>
      <c r="G80" s="5"/>
      <c r="H80" s="5"/>
    </row>
    <row r="81" spans="1:8" ht="27.6" x14ac:dyDescent="0.3">
      <c r="A81" s="1" t="s">
        <v>94</v>
      </c>
      <c r="B81" s="7" t="s">
        <v>99</v>
      </c>
      <c r="C81" s="7"/>
      <c r="D81" s="8" t="s">
        <v>148</v>
      </c>
      <c r="E81" s="4"/>
      <c r="F81" s="4"/>
      <c r="G81" s="5"/>
      <c r="H81" s="5">
        <f>0.5*1.69*2</f>
        <v>1.69</v>
      </c>
    </row>
    <row r="82" spans="1:8" x14ac:dyDescent="0.3">
      <c r="A82" s="1" t="s">
        <v>95</v>
      </c>
      <c r="B82" s="7" t="s">
        <v>100</v>
      </c>
      <c r="C82" s="7"/>
      <c r="D82" s="8" t="s">
        <v>149</v>
      </c>
      <c r="E82" s="4"/>
      <c r="F82" s="4"/>
      <c r="G82" s="5"/>
      <c r="H82" s="5">
        <f>0.848*1.69*2</f>
        <v>2.8662399999999999</v>
      </c>
    </row>
    <row r="83" spans="1:8" x14ac:dyDescent="0.3">
      <c r="A83" s="1" t="s">
        <v>96</v>
      </c>
      <c r="B83" s="7" t="s">
        <v>101</v>
      </c>
      <c r="C83" s="7"/>
      <c r="D83" s="8" t="s">
        <v>153</v>
      </c>
      <c r="E83" s="4"/>
      <c r="F83" s="4"/>
      <c r="G83" s="5"/>
      <c r="H83" s="5">
        <f>0.57*0.32*78.5*0.4</f>
        <v>5.72736</v>
      </c>
    </row>
    <row r="84" spans="1:8" x14ac:dyDescent="0.3">
      <c r="A84" s="1" t="s">
        <v>97</v>
      </c>
      <c r="B84" s="7" t="s">
        <v>102</v>
      </c>
      <c r="C84" s="7"/>
      <c r="D84" s="8" t="s">
        <v>152</v>
      </c>
      <c r="E84" s="4"/>
      <c r="F84" s="4"/>
      <c r="G84" s="5"/>
      <c r="H84" s="5">
        <f>0.8655*1.68*2</f>
        <v>2.90808</v>
      </c>
    </row>
    <row r="85" spans="1:8" x14ac:dyDescent="0.3">
      <c r="A85" s="1"/>
      <c r="B85" s="7"/>
      <c r="C85" s="7"/>
      <c r="D85" s="8" t="s">
        <v>136</v>
      </c>
      <c r="E85" s="4"/>
      <c r="F85" s="4"/>
      <c r="G85" s="5"/>
      <c r="H85" s="5">
        <f>SUM(H81:H84)</f>
        <v>13.19168</v>
      </c>
    </row>
    <row r="86" spans="1:8" x14ac:dyDescent="0.3">
      <c r="A86" s="1" t="s">
        <v>103</v>
      </c>
      <c r="B86" s="10" t="s">
        <v>104</v>
      </c>
      <c r="C86" s="10"/>
      <c r="D86" s="8"/>
      <c r="E86" s="4"/>
      <c r="F86" s="4"/>
      <c r="G86" s="5"/>
      <c r="H86" s="5"/>
    </row>
    <row r="87" spans="1:8" x14ac:dyDescent="0.3">
      <c r="A87" s="1" t="s">
        <v>105</v>
      </c>
      <c r="B87" s="7" t="s">
        <v>106</v>
      </c>
      <c r="C87" s="7"/>
      <c r="D87" s="8" t="s">
        <v>154</v>
      </c>
      <c r="E87" s="4"/>
      <c r="F87" s="4"/>
      <c r="G87" s="5"/>
      <c r="H87" s="5">
        <f>0.2*0.197*78.5*0.15</f>
        <v>0.46393499999999999</v>
      </c>
    </row>
    <row r="88" spans="1:8" x14ac:dyDescent="0.3">
      <c r="A88" s="1" t="s">
        <v>107</v>
      </c>
      <c r="B88" s="7" t="s">
        <v>108</v>
      </c>
      <c r="C88" s="7"/>
      <c r="D88" s="8" t="s">
        <v>155</v>
      </c>
      <c r="E88" s="4"/>
      <c r="F88" s="4"/>
      <c r="G88" s="5"/>
      <c r="H88" s="5">
        <f>0.178*0.0917*78.5*0.15*2</f>
        <v>0.38439722999999998</v>
      </c>
    </row>
    <row r="89" spans="1:8" x14ac:dyDescent="0.3">
      <c r="A89" s="1"/>
      <c r="B89" s="7"/>
      <c r="C89" s="7"/>
      <c r="D89" s="8" t="s">
        <v>136</v>
      </c>
      <c r="E89" s="4"/>
      <c r="F89" s="4"/>
      <c r="G89" s="5"/>
      <c r="H89" s="5">
        <f>SUM(H87:H88)</f>
        <v>0.84833223000000002</v>
      </c>
    </row>
    <row r="90" spans="1:8" x14ac:dyDescent="0.3">
      <c r="A90" s="1" t="s">
        <v>109</v>
      </c>
      <c r="B90" s="10" t="s">
        <v>113</v>
      </c>
      <c r="C90" s="10"/>
      <c r="D90" s="8"/>
      <c r="E90" s="4"/>
      <c r="F90" s="4"/>
      <c r="G90" s="5"/>
      <c r="H90" s="5"/>
    </row>
    <row r="91" spans="1:8" x14ac:dyDescent="0.3">
      <c r="A91" s="1" t="s">
        <v>110</v>
      </c>
      <c r="B91" s="7" t="s">
        <v>114</v>
      </c>
      <c r="C91" s="7"/>
      <c r="D91" s="8" t="s">
        <v>187</v>
      </c>
      <c r="E91" s="4"/>
      <c r="F91" s="4"/>
      <c r="G91" s="5"/>
      <c r="H91" s="5">
        <f>0.4*3.54</f>
        <v>1.4160000000000001</v>
      </c>
    </row>
    <row r="92" spans="1:8" x14ac:dyDescent="0.3">
      <c r="A92" s="1" t="s">
        <v>111</v>
      </c>
      <c r="B92" s="7" t="s">
        <v>115</v>
      </c>
      <c r="C92" s="7"/>
      <c r="D92" s="8" t="s">
        <v>156</v>
      </c>
      <c r="E92" s="4"/>
      <c r="F92" s="4"/>
      <c r="G92" s="5"/>
      <c r="H92" s="5">
        <f>0.55*3.54</f>
        <v>1.9470000000000003</v>
      </c>
    </row>
    <row r="93" spans="1:8" x14ac:dyDescent="0.3">
      <c r="A93" s="1" t="s">
        <v>112</v>
      </c>
      <c r="B93" s="7" t="s">
        <v>116</v>
      </c>
      <c r="C93" s="7"/>
      <c r="D93" s="8" t="s">
        <v>157</v>
      </c>
      <c r="E93" s="4"/>
      <c r="F93" s="4"/>
      <c r="G93" s="5"/>
      <c r="H93" s="5">
        <f>0.5743*2.36</f>
        <v>1.355348</v>
      </c>
    </row>
    <row r="94" spans="1:8" x14ac:dyDescent="0.3">
      <c r="A94" s="1"/>
      <c r="B94" s="7"/>
      <c r="C94" s="7"/>
      <c r="D94" s="8" t="s">
        <v>136</v>
      </c>
      <c r="E94" s="4"/>
      <c r="F94" s="4"/>
      <c r="G94" s="5"/>
      <c r="H94" s="5">
        <f>SUM(H91:H93)</f>
        <v>4.7183480000000007</v>
      </c>
    </row>
    <row r="95" spans="1:8" ht="27.6" x14ac:dyDescent="0.3">
      <c r="A95" s="1" t="s">
        <v>117</v>
      </c>
      <c r="B95" s="10" t="s">
        <v>182</v>
      </c>
      <c r="C95" s="10"/>
      <c r="D95" s="8" t="s">
        <v>184</v>
      </c>
      <c r="E95" s="4">
        <v>12</v>
      </c>
      <c r="F95" s="4"/>
      <c r="G95" s="5"/>
      <c r="H95" s="5">
        <f>0.3*0.2*78.5*0.8*12</f>
        <v>45.216000000000001</v>
      </c>
    </row>
    <row r="96" spans="1:8" x14ac:dyDescent="0.3">
      <c r="A96" s="1"/>
      <c r="B96" s="10"/>
      <c r="C96" s="10"/>
      <c r="D96" s="8"/>
      <c r="E96" s="4"/>
      <c r="F96" s="4"/>
      <c r="G96" s="5"/>
      <c r="H96" s="5"/>
    </row>
    <row r="97" spans="1:8" ht="27.6" x14ac:dyDescent="0.3">
      <c r="A97" s="1" t="s">
        <v>183</v>
      </c>
      <c r="B97" s="10" t="s">
        <v>191</v>
      </c>
      <c r="C97" s="10"/>
      <c r="D97" s="8"/>
      <c r="E97" s="4">
        <v>6</v>
      </c>
      <c r="F97" s="4"/>
      <c r="G97" s="5"/>
      <c r="H97" s="5"/>
    </row>
    <row r="98" spans="1:8" x14ac:dyDescent="0.3">
      <c r="A98" s="1"/>
      <c r="B98" s="10"/>
      <c r="C98" s="10"/>
      <c r="D98" s="8"/>
      <c r="E98" s="4"/>
      <c r="F98" s="4"/>
      <c r="G98" s="5"/>
      <c r="H98" s="5"/>
    </row>
    <row r="99" spans="1:8" x14ac:dyDescent="0.3">
      <c r="A99" s="1"/>
      <c r="B99" s="10" t="s">
        <v>118</v>
      </c>
      <c r="C99" s="10"/>
      <c r="D99" s="8"/>
      <c r="E99" s="4"/>
      <c r="F99" s="4"/>
      <c r="G99" s="5"/>
      <c r="H99" s="5"/>
    </row>
    <row r="100" spans="1:8" x14ac:dyDescent="0.3">
      <c r="A100" s="1" t="s">
        <v>119</v>
      </c>
      <c r="B100" s="8" t="s">
        <v>158</v>
      </c>
      <c r="C100" s="8"/>
      <c r="D100" s="8" t="s">
        <v>188</v>
      </c>
      <c r="E100" s="12">
        <v>12</v>
      </c>
      <c r="F100" s="4"/>
      <c r="G100" s="5"/>
      <c r="H100" s="5"/>
    </row>
    <row r="101" spans="1:8" x14ac:dyDescent="0.3">
      <c r="A101" s="1" t="s">
        <v>192</v>
      </c>
      <c r="B101" s="8" t="s">
        <v>159</v>
      </c>
      <c r="C101" s="8"/>
      <c r="D101" s="8" t="s">
        <v>188</v>
      </c>
      <c r="E101" s="12">
        <v>12</v>
      </c>
      <c r="F101" s="4"/>
      <c r="G101" s="5"/>
      <c r="H101" s="5"/>
    </row>
    <row r="102" spans="1:8" x14ac:dyDescent="0.3">
      <c r="A102" s="1" t="s">
        <v>193</v>
      </c>
      <c r="B102" s="8" t="s">
        <v>160</v>
      </c>
      <c r="C102" s="8"/>
      <c r="D102" s="8" t="s">
        <v>188</v>
      </c>
      <c r="E102" s="12">
        <v>12</v>
      </c>
      <c r="F102" s="4"/>
      <c r="G102" s="5"/>
      <c r="H102" s="5"/>
    </row>
    <row r="103" spans="1:8" x14ac:dyDescent="0.3">
      <c r="A103" s="1" t="s">
        <v>194</v>
      </c>
      <c r="B103" s="8" t="s">
        <v>161</v>
      </c>
      <c r="C103" s="8"/>
      <c r="D103" s="8" t="s">
        <v>188</v>
      </c>
      <c r="E103" s="12">
        <v>24</v>
      </c>
      <c r="F103" s="4"/>
      <c r="G103" s="5"/>
      <c r="H103" s="5"/>
    </row>
    <row r="104" spans="1:8" x14ac:dyDescent="0.3">
      <c r="A104" s="1" t="s">
        <v>195</v>
      </c>
      <c r="B104" s="8" t="s">
        <v>162</v>
      </c>
      <c r="C104" s="8"/>
      <c r="D104" s="8" t="s">
        <v>188</v>
      </c>
      <c r="E104" s="12">
        <v>12</v>
      </c>
      <c r="F104" s="4"/>
      <c r="G104" s="5"/>
      <c r="H104" s="5"/>
    </row>
    <row r="105" spans="1:8" x14ac:dyDescent="0.3">
      <c r="A105" s="1" t="s">
        <v>196</v>
      </c>
      <c r="B105" s="8" t="s">
        <v>163</v>
      </c>
      <c r="C105" s="8"/>
      <c r="D105" s="8" t="s">
        <v>188</v>
      </c>
      <c r="E105" s="12">
        <v>12</v>
      </c>
      <c r="F105" s="4"/>
      <c r="G105" s="5"/>
      <c r="H105" s="5"/>
    </row>
    <row r="106" spans="1:8" ht="27.6" x14ac:dyDescent="0.3">
      <c r="A106" s="1" t="s">
        <v>197</v>
      </c>
      <c r="B106" s="8" t="s">
        <v>217</v>
      </c>
      <c r="C106" s="8"/>
      <c r="D106" s="8" t="s">
        <v>188</v>
      </c>
      <c r="E106" s="12">
        <v>6</v>
      </c>
      <c r="F106" s="4"/>
      <c r="G106" s="5"/>
      <c r="H106" s="5"/>
    </row>
    <row r="107" spans="1:8" x14ac:dyDescent="0.3">
      <c r="A107" s="1" t="s">
        <v>198</v>
      </c>
      <c r="B107" s="8" t="s">
        <v>164</v>
      </c>
      <c r="C107" s="8"/>
      <c r="D107" s="8" t="s">
        <v>188</v>
      </c>
      <c r="E107" s="12">
        <v>12</v>
      </c>
      <c r="F107" s="4"/>
      <c r="G107" s="5"/>
      <c r="H107" s="5"/>
    </row>
    <row r="108" spans="1:8" x14ac:dyDescent="0.3">
      <c r="A108" s="1" t="s">
        <v>199</v>
      </c>
      <c r="B108" s="8" t="s">
        <v>165</v>
      </c>
      <c r="C108" s="8"/>
      <c r="D108" s="8" t="s">
        <v>188</v>
      </c>
      <c r="E108" s="4"/>
      <c r="F108" s="4">
        <v>100</v>
      </c>
      <c r="G108" s="5"/>
      <c r="H108" s="5"/>
    </row>
    <row r="109" spans="1:8" s="16" customFormat="1" ht="27.6" x14ac:dyDescent="0.25">
      <c r="A109" s="1" t="s">
        <v>200</v>
      </c>
      <c r="B109" s="8" t="s">
        <v>166</v>
      </c>
      <c r="C109" s="8"/>
      <c r="D109" s="13" t="s">
        <v>167</v>
      </c>
      <c r="E109" s="12">
        <v>24</v>
      </c>
      <c r="F109" s="4"/>
      <c r="G109" s="14"/>
      <c r="H109" s="15"/>
    </row>
    <row r="110" spans="1:8" s="16" customFormat="1" ht="27.6" x14ac:dyDescent="0.25">
      <c r="A110" s="1" t="s">
        <v>201</v>
      </c>
      <c r="B110" s="8" t="s">
        <v>218</v>
      </c>
      <c r="C110" s="17"/>
      <c r="D110" s="18" t="s">
        <v>219</v>
      </c>
      <c r="E110" s="12">
        <v>3</v>
      </c>
      <c r="F110" s="4"/>
      <c r="G110" s="14"/>
      <c r="H110" s="15"/>
    </row>
    <row r="111" spans="1:8" s="16" customFormat="1" ht="27.6" x14ac:dyDescent="0.25">
      <c r="A111" s="1" t="s">
        <v>202</v>
      </c>
      <c r="B111" s="8" t="s">
        <v>220</v>
      </c>
      <c r="C111" s="17"/>
      <c r="D111" s="18" t="s">
        <v>221</v>
      </c>
      <c r="E111" s="12">
        <v>3</v>
      </c>
      <c r="F111" s="4"/>
      <c r="G111" s="14"/>
      <c r="H111" s="15"/>
    </row>
    <row r="112" spans="1:8" s="16" customFormat="1" ht="41.4" x14ac:dyDescent="0.25">
      <c r="A112" s="1" t="s">
        <v>203</v>
      </c>
      <c r="B112" s="8" t="s">
        <v>168</v>
      </c>
      <c r="C112" s="17"/>
      <c r="D112" s="13" t="s">
        <v>222</v>
      </c>
      <c r="E112" s="12">
        <v>6</v>
      </c>
      <c r="F112" s="4"/>
      <c r="G112" s="14"/>
      <c r="H112" s="15"/>
    </row>
    <row r="113" spans="1:8" s="16" customFormat="1" ht="96.6" x14ac:dyDescent="0.25">
      <c r="A113" s="1" t="s">
        <v>204</v>
      </c>
      <c r="B113" s="8" t="s">
        <v>169</v>
      </c>
      <c r="C113" s="8"/>
      <c r="D113" s="13" t="s">
        <v>170</v>
      </c>
      <c r="E113" s="12"/>
      <c r="F113" s="4">
        <v>100</v>
      </c>
      <c r="G113" s="14"/>
      <c r="H113" s="15"/>
    </row>
    <row r="114" spans="1:8" s="16" customFormat="1" ht="96.6" x14ac:dyDescent="0.25">
      <c r="A114" s="1" t="s">
        <v>205</v>
      </c>
      <c r="B114" s="8" t="s">
        <v>171</v>
      </c>
      <c r="C114" s="8"/>
      <c r="D114" s="13" t="s">
        <v>172</v>
      </c>
      <c r="E114" s="12">
        <v>4</v>
      </c>
      <c r="F114" s="4"/>
      <c r="G114" s="14"/>
      <c r="H114" s="15"/>
    </row>
    <row r="115" spans="1:8" s="16" customFormat="1" ht="55.2" x14ac:dyDescent="0.25">
      <c r="A115" s="1" t="s">
        <v>206</v>
      </c>
      <c r="B115" s="30" t="s">
        <v>223</v>
      </c>
      <c r="C115" s="17">
        <v>6</v>
      </c>
      <c r="D115" s="8" t="s">
        <v>224</v>
      </c>
      <c r="E115" s="12">
        <v>6</v>
      </c>
      <c r="F115" s="4"/>
      <c r="G115" s="14"/>
      <c r="H115" s="15"/>
    </row>
    <row r="116" spans="1:8" s="16" customFormat="1" ht="55.2" x14ac:dyDescent="0.25">
      <c r="A116" s="1" t="s">
        <v>207</v>
      </c>
      <c r="B116" s="8" t="s">
        <v>225</v>
      </c>
      <c r="C116" s="17">
        <v>6</v>
      </c>
      <c r="D116" s="8" t="s">
        <v>224</v>
      </c>
      <c r="E116" s="12">
        <v>6</v>
      </c>
      <c r="F116" s="4"/>
      <c r="G116" s="14"/>
      <c r="H116" s="15"/>
    </row>
    <row r="117" spans="1:8" s="16" customFormat="1" ht="55.2" x14ac:dyDescent="0.25">
      <c r="A117" s="1" t="s">
        <v>208</v>
      </c>
      <c r="B117" s="8" t="s">
        <v>226</v>
      </c>
      <c r="C117" s="17">
        <v>12</v>
      </c>
      <c r="D117" s="8" t="s">
        <v>224</v>
      </c>
      <c r="E117" s="12">
        <v>12</v>
      </c>
      <c r="F117" s="4"/>
      <c r="G117" s="14"/>
      <c r="H117" s="15"/>
    </row>
    <row r="118" spans="1:8" s="16" customFormat="1" ht="55.2" x14ac:dyDescent="0.25">
      <c r="A118" s="1" t="s">
        <v>209</v>
      </c>
      <c r="B118" s="8" t="s">
        <v>173</v>
      </c>
      <c r="C118" s="17"/>
      <c r="D118" s="8" t="s">
        <v>224</v>
      </c>
      <c r="E118" s="12">
        <v>6</v>
      </c>
      <c r="F118" s="4"/>
      <c r="G118" s="14"/>
      <c r="H118" s="15"/>
    </row>
    <row r="119" spans="1:8" s="16" customFormat="1" ht="27.6" x14ac:dyDescent="0.25">
      <c r="A119" s="1" t="s">
        <v>210</v>
      </c>
      <c r="B119" s="8" t="s">
        <v>227</v>
      </c>
      <c r="C119" s="17"/>
      <c r="D119" s="13" t="s">
        <v>228</v>
      </c>
      <c r="E119" s="12">
        <v>12</v>
      </c>
      <c r="F119" s="4"/>
      <c r="G119" s="14"/>
      <c r="H119" s="15"/>
    </row>
    <row r="120" spans="1:8" s="16" customFormat="1" ht="41.4" x14ac:dyDescent="0.25">
      <c r="A120" s="1" t="s">
        <v>211</v>
      </c>
      <c r="B120" s="8" t="s">
        <v>174</v>
      </c>
      <c r="C120" s="8"/>
      <c r="D120" s="13" t="s">
        <v>175</v>
      </c>
      <c r="E120" s="12"/>
      <c r="F120" s="4">
        <v>300</v>
      </c>
      <c r="G120" s="14"/>
      <c r="H120" s="15"/>
    </row>
    <row r="121" spans="1:8" s="16" customFormat="1" ht="41.4" x14ac:dyDescent="0.25">
      <c r="A121" s="1" t="s">
        <v>212</v>
      </c>
      <c r="B121" s="8" t="s">
        <v>176</v>
      </c>
      <c r="C121" s="8"/>
      <c r="D121" s="13" t="s">
        <v>177</v>
      </c>
      <c r="E121" s="12"/>
      <c r="F121" s="4">
        <v>150</v>
      </c>
      <c r="G121" s="14"/>
      <c r="H121" s="15"/>
    </row>
    <row r="122" spans="1:8" s="16" customFormat="1" ht="27.6" x14ac:dyDescent="0.25">
      <c r="A122" s="1" t="s">
        <v>213</v>
      </c>
      <c r="B122" s="31" t="s">
        <v>257</v>
      </c>
      <c r="C122" s="8"/>
      <c r="D122" s="13" t="s">
        <v>178</v>
      </c>
      <c r="E122" s="12"/>
      <c r="F122" s="4">
        <v>150</v>
      </c>
      <c r="G122" s="14"/>
      <c r="H122" s="15"/>
    </row>
    <row r="123" spans="1:8" s="16" customFormat="1" ht="27.6" x14ac:dyDescent="0.25">
      <c r="A123" s="1" t="s">
        <v>214</v>
      </c>
      <c r="B123" s="31" t="s">
        <v>229</v>
      </c>
      <c r="C123" s="17"/>
      <c r="D123" s="8" t="s">
        <v>230</v>
      </c>
      <c r="E123" s="12">
        <v>3</v>
      </c>
      <c r="F123" s="4"/>
      <c r="G123" s="14"/>
      <c r="H123" s="15"/>
    </row>
    <row r="124" spans="1:8" s="16" customFormat="1" x14ac:dyDescent="0.25">
      <c r="A124" s="1" t="s">
        <v>215</v>
      </c>
      <c r="B124" s="8" t="s">
        <v>231</v>
      </c>
      <c r="C124" s="17"/>
      <c r="D124" s="8" t="s">
        <v>232</v>
      </c>
      <c r="E124" s="12"/>
      <c r="F124" s="4">
        <v>110</v>
      </c>
      <c r="G124" s="14"/>
      <c r="H124" s="15"/>
    </row>
    <row r="125" spans="1:8" s="16" customFormat="1" x14ac:dyDescent="0.25">
      <c r="A125" s="1" t="s">
        <v>216</v>
      </c>
      <c r="B125" s="8" t="s">
        <v>233</v>
      </c>
      <c r="C125" s="17"/>
      <c r="D125" s="8" t="s">
        <v>234</v>
      </c>
      <c r="E125" s="12">
        <v>6</v>
      </c>
      <c r="F125" s="4"/>
      <c r="G125" s="14"/>
      <c r="H125" s="15"/>
    </row>
    <row r="126" spans="1:8" s="16" customFormat="1" x14ac:dyDescent="0.25">
      <c r="A126" s="1" t="s">
        <v>248</v>
      </c>
      <c r="B126" s="8" t="s">
        <v>235</v>
      </c>
      <c r="C126" s="17"/>
      <c r="D126" s="8" t="s">
        <v>234</v>
      </c>
      <c r="E126" s="12">
        <v>8</v>
      </c>
      <c r="F126" s="4"/>
      <c r="G126" s="14"/>
      <c r="H126" s="15"/>
    </row>
    <row r="127" spans="1:8" s="16" customFormat="1" ht="27.6" x14ac:dyDescent="0.25">
      <c r="A127" s="1" t="s">
        <v>249</v>
      </c>
      <c r="B127" s="19" t="s">
        <v>236</v>
      </c>
      <c r="C127" s="17"/>
      <c r="D127" s="8"/>
      <c r="E127" s="12">
        <v>8</v>
      </c>
      <c r="F127" s="4"/>
      <c r="G127" s="14"/>
      <c r="H127" s="15"/>
    </row>
    <row r="128" spans="1:8" s="16" customFormat="1" ht="27.6" x14ac:dyDescent="0.25">
      <c r="A128" s="1" t="s">
        <v>250</v>
      </c>
      <c r="B128" s="8" t="s">
        <v>237</v>
      </c>
      <c r="C128" s="8"/>
      <c r="D128" s="20" t="s">
        <v>179</v>
      </c>
      <c r="E128" s="21">
        <v>6</v>
      </c>
      <c r="F128" s="4"/>
      <c r="G128" s="14"/>
      <c r="H128" s="15"/>
    </row>
    <row r="129" spans="1:8" s="16" customFormat="1" x14ac:dyDescent="0.25">
      <c r="A129" s="1" t="s">
        <v>251</v>
      </c>
      <c r="B129" s="8" t="s">
        <v>180</v>
      </c>
      <c r="C129" s="8"/>
      <c r="D129" s="20" t="s">
        <v>179</v>
      </c>
      <c r="E129" s="21">
        <v>12</v>
      </c>
      <c r="F129" s="4"/>
      <c r="G129" s="22"/>
      <c r="H129" s="15"/>
    </row>
    <row r="130" spans="1:8" s="16" customFormat="1" x14ac:dyDescent="0.25">
      <c r="A130" s="1" t="s">
        <v>252</v>
      </c>
      <c r="B130" s="8" t="s">
        <v>181</v>
      </c>
      <c r="C130" s="8"/>
      <c r="D130" s="20" t="s">
        <v>179</v>
      </c>
      <c r="E130" s="21">
        <v>6</v>
      </c>
      <c r="F130" s="4"/>
      <c r="G130" s="14"/>
      <c r="H130" s="15"/>
    </row>
    <row r="131" spans="1:8" ht="27.6" x14ac:dyDescent="0.3">
      <c r="A131" s="1" t="s">
        <v>253</v>
      </c>
      <c r="B131" s="30" t="s">
        <v>238</v>
      </c>
      <c r="C131" s="23"/>
      <c r="D131" s="8"/>
      <c r="E131" s="4">
        <v>12</v>
      </c>
      <c r="F131" s="4"/>
      <c r="G131" s="5"/>
      <c r="H131" s="5"/>
    </row>
    <row r="132" spans="1:8" ht="27.6" customHeight="1" x14ac:dyDescent="0.3">
      <c r="A132" s="17"/>
      <c r="B132" s="30" t="s">
        <v>244</v>
      </c>
      <c r="C132" s="17" t="s">
        <v>239</v>
      </c>
      <c r="D132" s="8" t="s">
        <v>240</v>
      </c>
      <c r="E132" s="4">
        <v>4</v>
      </c>
      <c r="F132" s="4"/>
      <c r="G132" s="5"/>
      <c r="H132" s="5"/>
    </row>
    <row r="133" spans="1:8" ht="20.399999999999999" customHeight="1" x14ac:dyDescent="0.3">
      <c r="A133" s="17"/>
      <c r="B133" s="30" t="s">
        <v>245</v>
      </c>
      <c r="C133" s="17" t="s">
        <v>239</v>
      </c>
      <c r="D133" s="8" t="s">
        <v>240</v>
      </c>
      <c r="E133" s="4">
        <v>4</v>
      </c>
      <c r="F133" s="4"/>
      <c r="G133" s="5"/>
      <c r="H133" s="5"/>
    </row>
    <row r="134" spans="1:8" ht="27.6" x14ac:dyDescent="0.3">
      <c r="A134" s="17"/>
      <c r="B134" s="30" t="s">
        <v>246</v>
      </c>
      <c r="C134" s="17" t="s">
        <v>239</v>
      </c>
      <c r="D134" s="8" t="s">
        <v>240</v>
      </c>
      <c r="E134" s="4">
        <v>4</v>
      </c>
      <c r="F134" s="4"/>
      <c r="G134" s="5"/>
      <c r="H134" s="5"/>
    </row>
    <row r="135" spans="1:8" ht="27.6" x14ac:dyDescent="0.3">
      <c r="A135" s="17">
        <v>98</v>
      </c>
      <c r="B135" s="19" t="s">
        <v>247</v>
      </c>
      <c r="C135" s="17" t="s">
        <v>241</v>
      </c>
      <c r="D135" s="8" t="s">
        <v>242</v>
      </c>
      <c r="E135" s="4">
        <v>4</v>
      </c>
      <c r="F135" s="4"/>
      <c r="G135" s="5"/>
      <c r="H135" s="5"/>
    </row>
    <row r="136" spans="1:8" ht="27.6" x14ac:dyDescent="0.3">
      <c r="A136" s="17">
        <v>99</v>
      </c>
      <c r="B136" s="19" t="s">
        <v>243</v>
      </c>
      <c r="C136" s="23"/>
      <c r="D136" s="8"/>
      <c r="E136" s="4"/>
      <c r="F136" s="4"/>
      <c r="G136" s="5"/>
      <c r="H136" s="5"/>
    </row>
    <row r="137" spans="1:8" x14ac:dyDescent="0.3">
      <c r="A137" s="1"/>
      <c r="B137" s="7"/>
      <c r="C137" s="7"/>
      <c r="D137" s="8"/>
      <c r="E137" s="4"/>
      <c r="F137" s="4"/>
      <c r="G137" s="5"/>
      <c r="H137" s="5"/>
    </row>
    <row r="138" spans="1:8" x14ac:dyDescent="0.3">
      <c r="A138" s="1"/>
      <c r="B138" s="7"/>
      <c r="C138" s="7"/>
      <c r="D138" s="8"/>
      <c r="E138" s="4"/>
      <c r="F138" s="4"/>
      <c r="G138" s="5"/>
      <c r="H138" s="5"/>
    </row>
    <row r="142" spans="1:8" x14ac:dyDescent="0.3">
      <c r="A142" s="6"/>
      <c r="B142" s="24"/>
      <c r="C142" s="24"/>
      <c r="D142" s="25"/>
    </row>
    <row r="143" spans="1:8" x14ac:dyDescent="0.3">
      <c r="A143" s="6"/>
      <c r="B143" s="24"/>
      <c r="C143" s="24"/>
      <c r="D143" s="25"/>
    </row>
    <row r="144" spans="1:8" x14ac:dyDescent="0.3">
      <c r="A144" s="6"/>
      <c r="B144" s="24"/>
      <c r="C144" s="24"/>
      <c r="D144" s="25"/>
    </row>
  </sheetData>
  <phoneticPr fontId="1" type="noConversion"/>
  <hyperlinks>
    <hyperlink ref="D109" r:id="rId1" xr:uid="{00000000-0004-0000-0000-000000000000}"/>
    <hyperlink ref="D113" r:id="rId2" xr:uid="{00000000-0004-0000-0000-000002000000}"/>
    <hyperlink ref="D114" r:id="rId3" display="https://allegro.pl/oferta/wtyk-wtyczka-rj45-stp-kat-6a-kat-7-beznarzedziowy-13814785152?bi_s=ads&amp;bi_m=productlisting:desktop:query&amp;bi_c=NTEzOTBjMDMtZTY5ZS00NzMxLTg4MzAtYTAwNjAwNmVjY2I5AA&amp;bi_t=ape&amp;referrer=proxy&amp;emission_unit_id=3d88b1cc-fd50-4d44-8cff-877bba29a4e4" xr:uid="{00000000-0004-0000-0000-000003000000}"/>
    <hyperlink ref="D120" r:id="rId4" xr:uid="{00000000-0004-0000-0000-000004000000}"/>
    <hyperlink ref="D121" r:id="rId5" xr:uid="{00000000-0004-0000-0000-000005000000}"/>
    <hyperlink ref="D122" r:id="rId6" xr:uid="{00000000-0004-0000-0000-000006000000}"/>
    <hyperlink ref="D112" r:id="rId7" xr:uid="{95DC8473-43C4-4FED-95CB-64A5A8F81C47}"/>
    <hyperlink ref="D110" r:id="rId8" xr:uid="{B53A3C95-6AE8-42F8-A0C7-F3ED347CD240}"/>
    <hyperlink ref="D119" r:id="rId9" xr:uid="{5018C0D4-C7A9-46F8-A5E3-2973F36984AE}"/>
  </hyperlinks>
  <pageMargins left="0.7" right="0.7" top="0.75" bottom="0.75" header="0.3" footer="0.3"/>
  <pageSetup paperSize="9" scale="92" fitToHeight="0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Glowka</dc:creator>
  <cp:lastModifiedBy>Luiza Budkiewicz</cp:lastModifiedBy>
  <cp:lastPrinted>2025-09-05T10:57:40Z</cp:lastPrinted>
  <dcterms:created xsi:type="dcterms:W3CDTF">2025-08-08T07:39:52Z</dcterms:created>
  <dcterms:modified xsi:type="dcterms:W3CDTF">2025-10-08T05:58:08Z</dcterms:modified>
</cp:coreProperties>
</file>